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PTO AÑO 2020" sheetId="1" r:id="rId4"/>
  </sheets>
  <definedNames/>
  <calcPr/>
  <extLst>
    <ext uri="GoogleSheetsCustomDataVersion1">
      <go:sheetsCustomData xmlns:go="http://customooxmlschemas.google.com/" r:id="rId5" roundtripDataSignature="AMtx7mjzm4ApbYTEZ03bFMokOr08YDEq3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2">
      <text>
        <t xml:space="preserve">======
ID#AAAASy5FmEo
Kely Johanna Lopez Marin    (2021-12-06 20:29:55)
Recobro de incentivos a 44 prestadores que devolvieron la factura electronica generada en agosto de 2019. Por valor de $84.692.391.642 menos notas crédito electronicas de 44 prestadores por rechazo formal por $41.156.195.074 a su vez se cargaron notas débitos de 17 prestadores que aceptaron cruce de cuentas por $5.804.159.157</t>
      </text>
    </comment>
    <comment authorId="0" ref="A32">
      <text>
        <t xml:space="preserve">======
ID#AAAASy5FmEk
Kely Johanna Lopez Marin    (2021-12-06 20:29:55)
Aux conectividad - covid-19</t>
      </text>
    </comment>
    <comment authorId="0" ref="A111">
      <text>
        <t xml:space="preserve">======
ID#AAAASy5FmEg
Kely Johanna Lopez Marin    (2021-12-06 20:29:55)
Covid-19</t>
      </text>
    </comment>
    <comment authorId="0" ref="V17">
      <text>
        <t xml:space="preserve">======
ID#AAAASy5FmEc
Kely Johanna Lopez Marin    (2021-12-06 20:29:55)
En el mes de agosto se realiza traslado en los valores de los techos cuentas contables de presupuestos máximos.</t>
      </text>
    </comment>
    <comment authorId="0" ref="AA117">
      <text>
        <t xml:space="preserve">======
ID#AAAASy5FmEY
Davier Stident Navia Rojas    (2021-12-06 20:29:55)
Este gasto no se tenia presupuestado, pero la entidad a raiz de la emergencia sanitaria por el COVID19 ha incurrido en gastos para ajustar las diferentes sedes de la EPS a los protocolos de bioseguridad.</t>
      </text>
    </comment>
    <comment authorId="0" ref="A112">
      <text>
        <t xml:space="preserve">======
ID#AAAASy5FmEU
Kely Johanna Lopez Marin    (2021-12-06 20:29:55)
Covid-19</t>
      </text>
    </comment>
    <comment authorId="0" ref="S214">
      <text>
        <t xml:space="preserve">======
ID#AAAASy5FmEQ
Kely Johanna Lopez Marin    (2021-12-06 20:29:55)
Se quita valor de -$37.088.728.382 
según conversación y correo de la Dra. Martha Ceballos el día 17/06/2020, indicando que es un valor que no se debe tener en cuenta en el balance, debido a esto los gastos totales, los gastos en salud y el resultado del mes de mayo no coincide con el balance, pero el resultado acumulado si.</t>
      </text>
    </comment>
    <comment authorId="0" ref="V209">
      <text>
        <t xml:space="preserve">======
ID#AAAASy5FmEM
Davier Stident Navia Rojas    (2021-12-06 20:29:55)
A raiz de la emerencia sanitaria por el COVID19 se parametrizó el sistema para identificar los gastos en salud asociados a dicha emergencia, los cuales estan siendo cubiertos por los recursos que se perciben del giro normal de la UPC.</t>
      </text>
    </comment>
    <comment authorId="0" ref="A19">
      <text>
        <t xml:space="preserve">======
ID#AAAASy5FmEI
Kely Johanna Lopez Marin    (2021-12-06 20:29:55)
Sumatoria de Ing Op EPS-s Ppt Max= 4311904000  $4.793.198.388
+ 4311904500 Ing Ope. RC Ppto Max $38.260.230 + 4311901000Ing.Oper.Salud EPS-s Recobros CTC $28.999.031</t>
      </text>
    </comment>
    <comment authorId="0" ref="B17">
      <text>
        <t xml:space="preserve">======
ID#AAAASy5FmEE
Kely Johanna Lopez Marin    (2021-12-06 20:29:55)
Desde marzo</t>
      </text>
    </comment>
    <comment authorId="0" ref="V202">
      <text>
        <t xml:space="preserve">======
ID#AAAASy5FmEA
Davier Stident Navia Rojas    (2021-12-06 20:29:55)
Solicitud de la Seccional de Salud de Antioquia según facturas 5459 $1.997.925.901 y 5460 1.789.744.149 por concepto de medicamentos, servicios y/o prestaciones de salud incluidos en el plan de Beneficios en Salud (PBS), Recobros</t>
      </text>
    </comment>
    <comment authorId="0" ref="B23">
      <text>
        <t xml:space="preserve">======
ID#AAAASy5FmD8
Kely Johanna Lopez Marin    (2021-12-06 20:29:55)
Recobro de PGP a la IPS Universitaria por valor de $35.163.750.727 menos el reconocimiento de gasto médico a favor de la IPS por valor de $13.353.468.500 generando un neto a recobrar de $21.810.282.227.</t>
      </text>
    </comment>
    <comment authorId="0" ref="A71">
      <text>
        <t xml:space="preserve">======
ID#AAAASy5FmD4
Kely Johanna Lopez Marin    (2021-12-06 20:29:55)
COVID-19</t>
      </text>
    </comment>
    <comment authorId="0" ref="A64">
      <text>
        <t xml:space="preserve">======
ID#AAAASy5Fk64
Kely Johanna Lopez Marin    (2021-12-06 20:29:54)
COVID-19</t>
      </text>
    </comment>
  </commentList>
  <extLst>
    <ext uri="GoogleSheetsCustomDataVersion1">
      <go:sheetsCustomData xmlns:go="http://customooxmlschemas.google.com/" r:id="rId1" roundtripDataSignature="AMtx7mjKGxL+v13QUwslYNraUc8aj+8zDA=="/>
    </ext>
  </extLst>
</comments>
</file>

<file path=xl/sharedStrings.xml><?xml version="1.0" encoding="utf-8"?>
<sst xmlns="http://schemas.openxmlformats.org/spreadsheetml/2006/main" count="245" uniqueCount="229">
  <si>
    <t>Mes</t>
  </si>
  <si>
    <t>NIT 9006043500</t>
  </si>
  <si>
    <t>Ejecución  Presupuesto Vigencia 2020</t>
  </si>
  <si>
    <t>Concepto</t>
  </si>
  <si>
    <t>Presupuesto Total año 2020</t>
  </si>
  <si>
    <t>Presupuesto Mensual Enero 2020</t>
  </si>
  <si>
    <t>Presupuesto Mensual Febrero 2020</t>
  </si>
  <si>
    <t>Presupuesto Mensual Marzo 2020</t>
  </si>
  <si>
    <t>Presupuesto Mensual Abril 2020</t>
  </si>
  <si>
    <t>Presupuesto Mensual Mayo 2020</t>
  </si>
  <si>
    <t>Presupuesto Mensual Junio 2020</t>
  </si>
  <si>
    <t>Presupuesto Mensual Julio 2020</t>
  </si>
  <si>
    <t>Presupuesto Mensual Agosto 2020</t>
  </si>
  <si>
    <t>Presupuesto Mensual Sept 2020</t>
  </si>
  <si>
    <t>Presupuesto Mensual Oct 2020</t>
  </si>
  <si>
    <t>Presupuesto Mensual Nov 2020</t>
  </si>
  <si>
    <t>Presupuesto Mensual Dic 2020</t>
  </si>
  <si>
    <t>Ejecutado mes Enero 2020</t>
  </si>
  <si>
    <t>Ejecutado mes Febrero 2020</t>
  </si>
  <si>
    <t>Ejecutado mes Marzo 2020</t>
  </si>
  <si>
    <t>Ejecutado mes Abril 2020</t>
  </si>
  <si>
    <t>Ejecutado mes Mayo 2020</t>
  </si>
  <si>
    <t>Ejecutado mes Junio 2020</t>
  </si>
  <si>
    <t>Ejecutado mes Julio 2020</t>
  </si>
  <si>
    <t>Ejecutado mes Agosto 2020</t>
  </si>
  <si>
    <t>Ejecutado mes Septiembre 2020</t>
  </si>
  <si>
    <t>Ejecutado mes Octubre 2020</t>
  </si>
  <si>
    <t>Ejecutado mes Noviembre 2020</t>
  </si>
  <si>
    <t>Ejecutado mes Diciembre 2020</t>
  </si>
  <si>
    <t>Ejecutado Total a Diciembre 2020</t>
  </si>
  <si>
    <t>% Ejecución Acumulado</t>
  </si>
  <si>
    <t>% Ejecución Mes</t>
  </si>
  <si>
    <t>TOTAL INGRESOS</t>
  </si>
  <si>
    <t>INGRESOS PBS</t>
  </si>
  <si>
    <t>UPC Regimen Subsidiado</t>
  </si>
  <si>
    <t>UPC Regimen Contributivo</t>
  </si>
  <si>
    <t xml:space="preserve">Copagos </t>
  </si>
  <si>
    <t>Cuotas Moderadoras</t>
  </si>
  <si>
    <t>PyP Contributivo</t>
  </si>
  <si>
    <t>Incapacidades</t>
  </si>
  <si>
    <t>Licencias de Maternidad y paternidad</t>
  </si>
  <si>
    <t>Ingresos CAC y Fondo Cta Hemofilia</t>
  </si>
  <si>
    <t>Restituciones</t>
  </si>
  <si>
    <t>Techos</t>
  </si>
  <si>
    <t>INGRESOS NO PBS</t>
  </si>
  <si>
    <t>Ingresos Recobros NO PBS/ Techos</t>
  </si>
  <si>
    <t>OTROS INGRESOS</t>
  </si>
  <si>
    <t>Ing. No Operacionales</t>
  </si>
  <si>
    <t xml:space="preserve">Recuperación Incentivos </t>
  </si>
  <si>
    <t>Recuperación PGP</t>
  </si>
  <si>
    <t>Recobro a la Capita</t>
  </si>
  <si>
    <t>TOTAL GASTOS</t>
  </si>
  <si>
    <t>GASTOS DE FUNCIONAMIENTO</t>
  </si>
  <si>
    <t>Gastos de Personal</t>
  </si>
  <si>
    <t>Gastos de Personal Directos</t>
  </si>
  <si>
    <t>Sueldos y Salarios</t>
  </si>
  <si>
    <t>Sueldos personal de nómina</t>
  </si>
  <si>
    <t>Horas extras, dominicales y festivas</t>
  </si>
  <si>
    <t>Auxilio de transporte</t>
  </si>
  <si>
    <t>Contratos de Aprendizaje</t>
  </si>
  <si>
    <t>Contribuciones Imputadas a Sueldos y Salarios</t>
  </si>
  <si>
    <t>Indemnizaciones</t>
  </si>
  <si>
    <t>Licencias</t>
  </si>
  <si>
    <t>Contribuciones Efectivas a Sueldos y Salarios</t>
  </si>
  <si>
    <t>Caja de compensación familiar</t>
  </si>
  <si>
    <t>Cotización a la Seguridad Social en Salud</t>
  </si>
  <si>
    <t>Cotización a Riesgos Laborales  ARL</t>
  </si>
  <si>
    <t>Cotización a Pensión</t>
  </si>
  <si>
    <t>Aportes sobre la Nómina</t>
  </si>
  <si>
    <t>Instituto Colombiano de Bienestar Familiar</t>
  </si>
  <si>
    <t>Servicio Nacional de Aprendizaje</t>
  </si>
  <si>
    <t>Prestaciones Sociales</t>
  </si>
  <si>
    <t>Vacaciones</t>
  </si>
  <si>
    <t>Cesantías</t>
  </si>
  <si>
    <t>Intereses Cesantias</t>
  </si>
  <si>
    <t>Prima de servicios</t>
  </si>
  <si>
    <t>Gastos de Personal Diversos</t>
  </si>
  <si>
    <t>Personal de apoyo a los procesos no vinculado</t>
  </si>
  <si>
    <t>Contratos de personal temporal</t>
  </si>
  <si>
    <t>Capacitación, bienestar social y estímulos</t>
  </si>
  <si>
    <t>Capacitación y selección</t>
  </si>
  <si>
    <t>Servicios Bienestar e Integracion</t>
  </si>
  <si>
    <t>Otros Gastos al Personal</t>
  </si>
  <si>
    <t>Dotación y suministro a trabajadores</t>
  </si>
  <si>
    <t>Viáticos</t>
  </si>
  <si>
    <t>Auxilio de Rodamiento y Comunicaciones</t>
  </si>
  <si>
    <t>Gastos Generales</t>
  </si>
  <si>
    <t>Adquisición de Bienes Operativos</t>
  </si>
  <si>
    <t>Promoción de la Salud Laboral, Prevención y plan de emergencias</t>
  </si>
  <si>
    <t>Seguridad Industrial</t>
  </si>
  <si>
    <t xml:space="preserve">Gestión Logística de Sedes </t>
  </si>
  <si>
    <t>Adecuaciones Locativas</t>
  </si>
  <si>
    <t>Mantenimiento y Reparaciones</t>
  </si>
  <si>
    <t>Gestión Logística de Compras</t>
  </si>
  <si>
    <t>Útiles y Papelería</t>
  </si>
  <si>
    <t>Elementos de Oficina de menor cuantía</t>
  </si>
  <si>
    <t>Elementos de Aseo, Cafetería y Alimentación</t>
  </si>
  <si>
    <t>Equipos de Computo y Comunicación de menor cuantía</t>
  </si>
  <si>
    <t>Fotocopias e impresiones</t>
  </si>
  <si>
    <t>Imprevistos</t>
  </si>
  <si>
    <t>Adquisición de Bienes Operativos no presupuestados (imprevistos)</t>
  </si>
  <si>
    <t>Adquisición de Servicios</t>
  </si>
  <si>
    <t>Servicios Locativos</t>
  </si>
  <si>
    <t>Arrendamiento operativo</t>
  </si>
  <si>
    <t>Arrendamiento de Muebles, Enseres y Equipos de Oficina</t>
  </si>
  <si>
    <t>Vigilancia y seguridad</t>
  </si>
  <si>
    <t>Servicios de aseo, cafetería y alimentación</t>
  </si>
  <si>
    <t>Servicios Públicos</t>
  </si>
  <si>
    <t>Servicios públicos Energia Electrica</t>
  </si>
  <si>
    <t>Servicios públicos Acueducto</t>
  </si>
  <si>
    <t>Servicios públicos Alcantarillado</t>
  </si>
  <si>
    <t>Servicios públicos Tasa de Aseo</t>
  </si>
  <si>
    <t>Servicios públicos Telefonia Fija</t>
  </si>
  <si>
    <t>Servicios públicos Servicio Internet</t>
  </si>
  <si>
    <t>Servicios públicos Telefonia Movil</t>
  </si>
  <si>
    <t>Servicios públicos Telecomunicaciones de Datos</t>
  </si>
  <si>
    <t>Otros Servicios Administrativos y Tecnológicos</t>
  </si>
  <si>
    <t>Gestión Documental</t>
  </si>
  <si>
    <t>Transportes, fletes y acarreoscorreo</t>
  </si>
  <si>
    <t>Arrendamiento de Equipo de Cómputo y Comunicaciones</t>
  </si>
  <si>
    <t>Software como Servicio y Software bajo Licencia</t>
  </si>
  <si>
    <t>Mesa de ayuda y soporte técnico Nivel 1</t>
  </si>
  <si>
    <t>Servicios Profesionales y Especializados</t>
  </si>
  <si>
    <t>Servicio de Administración Régimen Contributivo</t>
  </si>
  <si>
    <t xml:space="preserve">Call Center IVR Centro Regulador y Atención al Usuario </t>
  </si>
  <si>
    <t>Soporte y Desarrollo Aplicativos Transaccionales</t>
  </si>
  <si>
    <t>Servicios Informáticos (Pág Web, Medios Magnéticos, entre otros)</t>
  </si>
  <si>
    <t>Comisiones, Honorarios y Servicios</t>
  </si>
  <si>
    <t>Asesorías Técnica</t>
  </si>
  <si>
    <t>Consultorías</t>
  </si>
  <si>
    <t>Asesoría Jurídica</t>
  </si>
  <si>
    <t>Interventorías, Auditorías y Evaluaciones</t>
  </si>
  <si>
    <t>Contraloría Especial SúperSalud</t>
  </si>
  <si>
    <t>Otras interventorías, auditorías y evaluaciones</t>
  </si>
  <si>
    <t>Servicios de Comunicación, Promoción y Posicionamiento</t>
  </si>
  <si>
    <t>Publicidad y propaganda</t>
  </si>
  <si>
    <t>Impresos, publicaciones, suscripciones y afiliaciones</t>
  </si>
  <si>
    <t>Comunicaciones (operador logístico)</t>
  </si>
  <si>
    <t>Servicios Prevención y Mitigación de Riesgos</t>
  </si>
  <si>
    <t>Área Protegida</t>
  </si>
  <si>
    <t>Seguros (Multiriesgo y RC Directivos)</t>
  </si>
  <si>
    <t>Gastos para la atención de la emergencia sanitaria COVID -19</t>
  </si>
  <si>
    <t>Emergencia sanitaria COVID -19</t>
  </si>
  <si>
    <t>Gastos Legales</t>
  </si>
  <si>
    <t>Gastos Legales, Costos y Agencias Procesales</t>
  </si>
  <si>
    <t>Impuestos, Contribuciones y Tasas</t>
  </si>
  <si>
    <t>Impuestos, Telefonia Celular y 4*1000</t>
  </si>
  <si>
    <t>Tasa Contibución Supersalud</t>
  </si>
  <si>
    <t>Sanciones Supersalud</t>
  </si>
  <si>
    <t>Provisiones, Depreciaciones y Amortizaciones</t>
  </si>
  <si>
    <t>Depreciaciones y Amortizaciones</t>
  </si>
  <si>
    <t>Provisión Gastos Administrativos</t>
  </si>
  <si>
    <t>Deterioro de Cartera</t>
  </si>
  <si>
    <t xml:space="preserve">Gastos Imprevistos  Provisión Litigios </t>
  </si>
  <si>
    <t>Gastos Financieros</t>
  </si>
  <si>
    <t>Intereses de Mora Adtvos y ADRESS</t>
  </si>
  <si>
    <t>Gastos y Comisiones Bancarias</t>
  </si>
  <si>
    <t>Int Compra Cartera y Credito IDEA</t>
  </si>
  <si>
    <t>Inversiones y proyectos 2020</t>
  </si>
  <si>
    <t>Desarrollo e implementación de Inteligencia de Negocios</t>
  </si>
  <si>
    <t>Diseño de Planes de Contingencia</t>
  </si>
  <si>
    <t>Seguridad de la Información</t>
  </si>
  <si>
    <t>Migración e implementación de Plataforma de Servicios Informáticos</t>
  </si>
  <si>
    <t>Actualización, Desarrollo e implementación de nuevos módulos ERP</t>
  </si>
  <si>
    <t>Facturación Electrónica</t>
  </si>
  <si>
    <t>Proyectos PMO y otros</t>
  </si>
  <si>
    <t>Reservas Técnicas</t>
  </si>
  <si>
    <t>Reservas</t>
  </si>
  <si>
    <t>Costo EPSs Reaseguros Enfermedades Alt</t>
  </si>
  <si>
    <t>Reserv Tecn ObligPendientes Conocidas R</t>
  </si>
  <si>
    <t>Reserv Tecn ObligPendientesNoConocidasR</t>
  </si>
  <si>
    <t>ReservaTécnicaIncapacidadesporEnfermeda</t>
  </si>
  <si>
    <t>GASTOS DEL ASEGURAMIENTO EN SALUD</t>
  </si>
  <si>
    <t>Gasto en Salud</t>
  </si>
  <si>
    <t>Costo Total de Atención</t>
  </si>
  <si>
    <t>Capitación</t>
  </si>
  <si>
    <t>Costo RC Red Cap.</t>
  </si>
  <si>
    <t>Costo RS Red Capitada</t>
  </si>
  <si>
    <t>PGP RS Y RC</t>
  </si>
  <si>
    <t>Costo RC PGP Homohetero</t>
  </si>
  <si>
    <t>Costo RC PGP Homogeneo Medicamento</t>
  </si>
  <si>
    <t>Costo EPSs PGP Homo Hetero</t>
  </si>
  <si>
    <t>Costo EPSs PGP Homogeneo Medicamento</t>
  </si>
  <si>
    <t>Evento Primer Nivel</t>
  </si>
  <si>
    <t>Costo RC y RS Consulta Medica General</t>
  </si>
  <si>
    <t>Costo RC y RS Urgencias</t>
  </si>
  <si>
    <t>Costo RS y RC Hospitalizacion Nivel 1</t>
  </si>
  <si>
    <t>Costo RS y RC Quirofano y Sala de Parto N</t>
  </si>
  <si>
    <t>Costo RS y RC Laboratorio Clinico</t>
  </si>
  <si>
    <t>Costo RS y RC Imagenologia</t>
  </si>
  <si>
    <t>Costo RS y RC Salud Oral y Urgencias</t>
  </si>
  <si>
    <t>Costo RS y RC Optometria Lentes y Montura</t>
  </si>
  <si>
    <t>Costo RS y RC Prevencion y Proteccion Sal</t>
  </si>
  <si>
    <t>Costo RS y RC Proteccion Especifica en Sa</t>
  </si>
  <si>
    <t>Costo RS y RC Remision Pacientes</t>
  </si>
  <si>
    <t>Medicamentos Ambulatorios</t>
  </si>
  <si>
    <t>Costo RC Medicamentos Ambulatorios</t>
  </si>
  <si>
    <t>Costo RS Medicamentos Ambulatorios</t>
  </si>
  <si>
    <t>Evento Segundo Nivel</t>
  </si>
  <si>
    <t>Costo RS y RC Consulta Medica Especializa</t>
  </si>
  <si>
    <t>Costo RS y RC Hospitalizacion N 2y3</t>
  </si>
  <si>
    <t>Costo RS y RC Procedimiento Cirugia Gener</t>
  </si>
  <si>
    <t>Costo RS y RC Procedimientos Ortopedia Am</t>
  </si>
  <si>
    <t>Costo RS y RC Imagenologia Electiva</t>
  </si>
  <si>
    <t>Costo RS y RC Laboratorio Electivo N 2y3</t>
  </si>
  <si>
    <t>Costo RS y RC Actividades Med Fisica Reha</t>
  </si>
  <si>
    <t>Costo RS y RC Actividades Oftalmologicas</t>
  </si>
  <si>
    <t>Evento Tercer Nivel</t>
  </si>
  <si>
    <t>Alto Costo</t>
  </si>
  <si>
    <t>Costo RS y RC Prediagnosticos Especiales</t>
  </si>
  <si>
    <t>Costo RS y RC Enfermedades y Medicamentos</t>
  </si>
  <si>
    <t>Costo EPSs Recobros Red Capitada</t>
  </si>
  <si>
    <t>Costo RS y RC Recobros Red Capitada</t>
  </si>
  <si>
    <t>Costo RC  Licencias Maternidad y Pater</t>
  </si>
  <si>
    <t>Costo No Coberturas en Salud</t>
  </si>
  <si>
    <t>Costo RC y RS Recobros ADRESS</t>
  </si>
  <si>
    <t>Costo RC y RS Recobros SSSA</t>
  </si>
  <si>
    <t>Recobros PGP</t>
  </si>
  <si>
    <t>Costo RC Recobros PGP</t>
  </si>
  <si>
    <t>Costo  EPSs Recobros PGP</t>
  </si>
  <si>
    <t>Póliza Reaseguro Alto Costo</t>
  </si>
  <si>
    <t>Costo EPS Reaseg AC</t>
  </si>
  <si>
    <t>Incapacidades Movilidad Contributivo</t>
  </si>
  <si>
    <t>Provisiones y Otros</t>
  </si>
  <si>
    <t>Provisión Facturación no Radicada</t>
  </si>
  <si>
    <t xml:space="preserve">Provisión anticipos </t>
  </si>
  <si>
    <t>Provisión conciliaciones judiciales</t>
  </si>
  <si>
    <t>Costo Servicio Recaudo Contributivo</t>
  </si>
  <si>
    <t>RESULTADO 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</si>
</sst>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_-&quot;$&quot;* #,##0_-;\-&quot;$&quot;* #,##0_-;_-&quot;$&quot;* &quot;-&quot;??_-;_-@"/>
    <numFmt numFmtId="165" formatCode="_(* #,##0_);_(* \(#,##0\);_(* &quot;-&quot;??_);_(@_)"/>
    <numFmt numFmtId="166" formatCode="&quot;$&quot;#,##0,,"/>
    <numFmt numFmtId="167" formatCode="0.0%"/>
    <numFmt numFmtId="168" formatCode="_-* #,##0_-;\-* #,##0_-;_-* &quot;-&quot;??_-;_-@"/>
    <numFmt numFmtId="169" formatCode="_-* #,##0.00_-;\-* #,##0.00_-;_-* &quot;-&quot;??_-;_-@"/>
    <numFmt numFmtId="170" formatCode="_-* #,##0_-;\-* #,##0_-;_-* &quot;-&quot;_-;_-@"/>
    <numFmt numFmtId="171" formatCode="_-&quot;$&quot;\ * #,##0_-;\-&quot;$&quot;\ * #,##0_-;_-&quot;$&quot;\ * &quot;-&quot;??_-;_-@"/>
    <numFmt numFmtId="172" formatCode="&quot;$&quot;\ #,##0;[Red]\-&quot;$&quot;\ #,##0"/>
  </numFmts>
  <fonts count="10">
    <font>
      <sz val="11.0"/>
      <color theme="1"/>
      <name val="Arial"/>
    </font>
    <font>
      <b/>
      <sz val="9.0"/>
      <color theme="1"/>
      <name val="Arial"/>
    </font>
    <font/>
    <font>
      <sz val="9.0"/>
      <color theme="1"/>
      <name val="Arial"/>
    </font>
    <font>
      <b/>
      <sz val="9.0"/>
      <color theme="0"/>
      <name val="Arial"/>
    </font>
    <font>
      <sz val="11.0"/>
      <color theme="1"/>
      <name val="Calibri"/>
    </font>
    <font>
      <b/>
      <sz val="9.0"/>
      <color rgb="FFE7E6E6"/>
      <name val="Arial"/>
    </font>
    <font>
      <b/>
      <sz val="9.0"/>
      <color rgb="FF262626"/>
      <name val="Arial"/>
    </font>
    <font>
      <sz val="9.0"/>
      <color rgb="FF262626"/>
      <name val="Arial"/>
    </font>
    <font>
      <sz val="10.0"/>
      <color rgb="FF263238"/>
      <name val="Arial"/>
    </font>
  </fonts>
  <fills count="1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8080"/>
        <bgColor rgb="FF008080"/>
      </patternFill>
    </fill>
    <fill>
      <patternFill patternType="solid">
        <fgColor rgb="FFFEF2CB"/>
        <bgColor rgb="FFFEF2CB"/>
      </patternFill>
    </fill>
    <fill>
      <patternFill patternType="solid">
        <fgColor rgb="FF333F4F"/>
        <bgColor rgb="FF333F4F"/>
      </patternFill>
    </fill>
    <fill>
      <patternFill patternType="solid">
        <fgColor rgb="FFFFE598"/>
        <bgColor rgb="FFFFE598"/>
      </patternFill>
    </fill>
    <fill>
      <patternFill patternType="solid">
        <fgColor rgb="FFFBE4D5"/>
        <bgColor rgb="FFFBE4D5"/>
      </patternFill>
    </fill>
    <fill>
      <patternFill patternType="solid">
        <fgColor rgb="FF8496B0"/>
        <bgColor rgb="FF8496B0"/>
      </patternFill>
    </fill>
    <fill>
      <patternFill patternType="solid">
        <fgColor rgb="FF8EAADB"/>
        <bgColor rgb="FF8EAADB"/>
      </patternFill>
    </fill>
    <fill>
      <patternFill patternType="solid">
        <fgColor rgb="FF339966"/>
        <bgColor rgb="FF339966"/>
      </patternFill>
    </fill>
    <fill>
      <patternFill patternType="solid">
        <fgColor rgb="FF99FFCC"/>
        <bgColor rgb="FF99FFCC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B4C6E7"/>
        <bgColor rgb="FFB4C6E7"/>
      </patternFill>
    </fill>
  </fills>
  <borders count="9">
    <border/>
    <border>
      <left/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/>
      <bottom/>
    </border>
    <border>
      <right/>
      <top/>
      <bottom/>
    </border>
    <border>
      <left style="thin">
        <color rgb="FF000000"/>
      </left>
      <right/>
      <top/>
      <bottom/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ont="1"/>
    <xf borderId="5" fillId="2" fontId="3" numFmtId="0" xfId="0" applyBorder="1" applyFont="1"/>
    <xf borderId="0" fillId="0" fontId="3" numFmtId="0" xfId="0" applyFont="1"/>
    <xf borderId="6" fillId="2" fontId="1" numFmtId="0" xfId="0" applyAlignment="1" applyBorder="1" applyFont="1">
      <alignment horizontal="center"/>
    </xf>
    <xf borderId="7" fillId="0" fontId="2" numFmtId="0" xfId="0" applyBorder="1" applyFont="1"/>
    <xf borderId="6" fillId="2" fontId="1" numFmtId="0" xfId="0" applyAlignment="1" applyBorder="1" applyFont="1">
      <alignment horizontal="center" vertical="center"/>
    </xf>
    <xf borderId="8" fillId="2" fontId="1" numFmtId="0" xfId="0" applyAlignment="1" applyBorder="1" applyFont="1">
      <alignment vertical="center"/>
    </xf>
    <xf borderId="5" fillId="2" fontId="1" numFmtId="0" xfId="0" applyAlignment="1" applyBorder="1" applyFont="1">
      <alignment vertical="center"/>
    </xf>
    <xf borderId="5" fillId="2" fontId="1" numFmtId="3" xfId="0" applyAlignment="1" applyBorder="1" applyFont="1" applyNumberFormat="1">
      <alignment horizontal="right" vertical="center"/>
    </xf>
    <xf borderId="4" fillId="3" fontId="4" numFmtId="0" xfId="0" applyAlignment="1" applyBorder="1" applyFill="1" applyFont="1">
      <alignment horizontal="center" vertical="center"/>
    </xf>
    <xf borderId="4" fillId="3" fontId="4" numFmtId="3" xfId="0" applyAlignment="1" applyBorder="1" applyFont="1" applyNumberFormat="1">
      <alignment horizontal="center" shrinkToFit="0" vertical="center" wrapText="1"/>
    </xf>
    <xf borderId="4" fillId="3" fontId="4" numFmtId="10" xfId="0" applyAlignment="1" applyBorder="1" applyFont="1" applyNumberFormat="1">
      <alignment horizontal="center" shrinkToFit="0" vertical="center" wrapText="1"/>
    </xf>
    <xf borderId="4" fillId="4" fontId="1" numFmtId="0" xfId="0" applyAlignment="1" applyBorder="1" applyFill="1" applyFont="1">
      <alignment vertical="center"/>
    </xf>
    <xf borderId="4" fillId="4" fontId="1" numFmtId="164" xfId="0" applyAlignment="1" applyBorder="1" applyFont="1" applyNumberFormat="1">
      <alignment vertical="center"/>
    </xf>
    <xf borderId="4" fillId="4" fontId="1" numFmtId="10" xfId="0" applyAlignment="1" applyBorder="1" applyFont="1" applyNumberFormat="1">
      <alignment horizontal="center" vertical="center"/>
    </xf>
    <xf borderId="5" fillId="2" fontId="3" numFmtId="164" xfId="0" applyBorder="1" applyFont="1" applyNumberFormat="1"/>
    <xf borderId="5" fillId="2" fontId="5" numFmtId="165" xfId="0" applyBorder="1" applyFont="1" applyNumberFormat="1"/>
    <xf borderId="5" fillId="2" fontId="5" numFmtId="10" xfId="0" applyBorder="1" applyFont="1" applyNumberFormat="1"/>
    <xf borderId="4" fillId="5" fontId="6" numFmtId="0" xfId="0" applyAlignment="1" applyBorder="1" applyFill="1" applyFont="1">
      <alignment vertical="center"/>
    </xf>
    <xf borderId="4" fillId="5" fontId="6" numFmtId="164" xfId="0" applyAlignment="1" applyBorder="1" applyFont="1" applyNumberFormat="1">
      <alignment vertical="center"/>
    </xf>
    <xf borderId="4" fillId="5" fontId="6" numFmtId="10" xfId="0" applyAlignment="1" applyBorder="1" applyFont="1" applyNumberFormat="1">
      <alignment horizontal="center" vertical="center"/>
    </xf>
    <xf borderId="5" fillId="2" fontId="3" numFmtId="166" xfId="0" applyBorder="1" applyFont="1" applyNumberFormat="1"/>
    <xf borderId="5" fillId="2" fontId="3" numFmtId="10" xfId="0" applyBorder="1" applyFont="1" applyNumberFormat="1"/>
    <xf borderId="5" fillId="2" fontId="3" numFmtId="167" xfId="0" applyBorder="1" applyFont="1" applyNumberFormat="1"/>
    <xf borderId="4" fillId="0" fontId="3" numFmtId="0" xfId="0" applyBorder="1" applyFont="1"/>
    <xf borderId="4" fillId="0" fontId="3" numFmtId="164" xfId="0" applyBorder="1" applyFont="1" applyNumberFormat="1"/>
    <xf borderId="4" fillId="0" fontId="3" numFmtId="10" xfId="0" applyAlignment="1" applyBorder="1" applyFont="1" applyNumberFormat="1">
      <alignment horizontal="center"/>
    </xf>
    <xf borderId="0" fillId="0" fontId="3" numFmtId="167" xfId="0" applyFont="1" applyNumberFormat="1"/>
    <xf borderId="0" fillId="0" fontId="3" numFmtId="166" xfId="0" applyFont="1" applyNumberFormat="1"/>
    <xf borderId="5" fillId="2" fontId="3" numFmtId="17" xfId="0" applyBorder="1" applyFont="1" applyNumberFormat="1"/>
    <xf borderId="4" fillId="5" fontId="4" numFmtId="10" xfId="0" applyAlignment="1" applyBorder="1" applyFont="1" applyNumberFormat="1">
      <alignment vertical="center"/>
    </xf>
    <xf borderId="4" fillId="0" fontId="3" numFmtId="0" xfId="0" applyAlignment="1" applyBorder="1" applyFont="1">
      <alignment vertical="center"/>
    </xf>
    <xf borderId="4" fillId="0" fontId="3" numFmtId="164" xfId="0" applyAlignment="1" applyBorder="1" applyFont="1" applyNumberFormat="1">
      <alignment vertical="center"/>
    </xf>
    <xf borderId="4" fillId="2" fontId="3" numFmtId="164" xfId="0" applyAlignment="1" applyBorder="1" applyFont="1" applyNumberFormat="1">
      <alignment vertical="center"/>
    </xf>
    <xf borderId="4" fillId="2" fontId="3" numFmtId="10" xfId="0" applyAlignment="1" applyBorder="1" applyFont="1" applyNumberFormat="1">
      <alignment horizontal="center" vertical="center"/>
    </xf>
    <xf borderId="4" fillId="2" fontId="3" numFmtId="10" xfId="0" applyAlignment="1" applyBorder="1" applyFont="1" applyNumberFormat="1">
      <alignment vertical="center"/>
    </xf>
    <xf borderId="4" fillId="5" fontId="6" numFmtId="9" xfId="0" applyAlignment="1" applyBorder="1" applyFont="1" applyNumberFormat="1">
      <alignment vertical="center"/>
    </xf>
    <xf borderId="4" fillId="2" fontId="3" numFmtId="164" xfId="0" applyBorder="1" applyFont="1" applyNumberFormat="1"/>
    <xf borderId="4" fillId="0" fontId="3" numFmtId="9" xfId="0" applyBorder="1" applyFont="1" applyNumberFormat="1"/>
    <xf borderId="4" fillId="6" fontId="1" numFmtId="0" xfId="0" applyAlignment="1" applyBorder="1" applyFill="1" applyFont="1">
      <alignment vertical="center"/>
    </xf>
    <xf borderId="4" fillId="6" fontId="1" numFmtId="164" xfId="0" applyAlignment="1" applyBorder="1" applyFont="1" applyNumberFormat="1">
      <alignment vertical="center"/>
    </xf>
    <xf borderId="4" fillId="6" fontId="1" numFmtId="10" xfId="0" applyAlignment="1" applyBorder="1" applyFont="1" applyNumberFormat="1">
      <alignment horizontal="center" vertical="center"/>
    </xf>
    <xf borderId="4" fillId="6" fontId="1" numFmtId="10" xfId="0" applyAlignment="1" applyBorder="1" applyFont="1" applyNumberFormat="1">
      <alignment vertical="center"/>
    </xf>
    <xf borderId="5" fillId="2" fontId="3" numFmtId="3" xfId="0" applyBorder="1" applyFont="1" applyNumberFormat="1"/>
    <xf borderId="5" fillId="2" fontId="3" numFmtId="165" xfId="0" applyBorder="1" applyFont="1" applyNumberFormat="1"/>
    <xf borderId="4" fillId="7" fontId="1" numFmtId="0" xfId="0" applyAlignment="1" applyBorder="1" applyFill="1" applyFont="1">
      <alignment vertical="center"/>
    </xf>
    <xf borderId="4" fillId="7" fontId="1" numFmtId="164" xfId="0" applyAlignment="1" applyBorder="1" applyFont="1" applyNumberFormat="1">
      <alignment vertical="center"/>
    </xf>
    <xf borderId="4" fillId="7" fontId="1" numFmtId="10" xfId="0" applyAlignment="1" applyBorder="1" applyFont="1" applyNumberFormat="1">
      <alignment horizontal="center" vertical="center"/>
    </xf>
    <xf borderId="4" fillId="7" fontId="1" numFmtId="10" xfId="0" applyAlignment="1" applyBorder="1" applyFont="1" applyNumberFormat="1">
      <alignment vertical="center"/>
    </xf>
    <xf borderId="4" fillId="5" fontId="6" numFmtId="10" xfId="0" applyAlignment="1" applyBorder="1" applyFont="1" applyNumberFormat="1">
      <alignment vertical="center"/>
    </xf>
    <xf borderId="4" fillId="8" fontId="7" numFmtId="0" xfId="0" applyBorder="1" applyFill="1" applyFont="1"/>
    <xf borderId="4" fillId="8" fontId="7" numFmtId="164" xfId="0" applyBorder="1" applyFont="1" applyNumberFormat="1"/>
    <xf borderId="4" fillId="8" fontId="7" numFmtId="10" xfId="0" applyAlignment="1" applyBorder="1" applyFont="1" applyNumberFormat="1">
      <alignment horizontal="center"/>
    </xf>
    <xf borderId="4" fillId="8" fontId="7" numFmtId="10" xfId="0" applyBorder="1" applyFont="1" applyNumberFormat="1"/>
    <xf borderId="4" fillId="9" fontId="1" numFmtId="0" xfId="0" applyBorder="1" applyFill="1" applyFont="1"/>
    <xf borderId="4" fillId="9" fontId="1" numFmtId="164" xfId="0" applyBorder="1" applyFont="1" applyNumberFormat="1"/>
    <xf borderId="4" fillId="9" fontId="1" numFmtId="10" xfId="0" applyAlignment="1" applyBorder="1" applyFont="1" applyNumberFormat="1">
      <alignment horizontal="center"/>
    </xf>
    <xf borderId="4" fillId="9" fontId="1" numFmtId="10" xfId="0" applyBorder="1" applyFont="1" applyNumberFormat="1"/>
    <xf borderId="4" fillId="2" fontId="3" numFmtId="0" xfId="0" applyBorder="1" applyFont="1"/>
    <xf borderId="4" fillId="2" fontId="3" numFmtId="164" xfId="0" applyAlignment="1" applyBorder="1" applyFont="1" applyNumberFormat="1">
      <alignment horizontal="right"/>
    </xf>
    <xf borderId="4" fillId="0" fontId="3" numFmtId="164" xfId="0" applyAlignment="1" applyBorder="1" applyFont="1" applyNumberFormat="1">
      <alignment horizontal="right"/>
    </xf>
    <xf borderId="4" fillId="2" fontId="3" numFmtId="10" xfId="0" applyAlignment="1" applyBorder="1" applyFont="1" applyNumberFormat="1">
      <alignment horizontal="center"/>
    </xf>
    <xf borderId="4" fillId="2" fontId="3" numFmtId="10" xfId="0" applyAlignment="1" applyBorder="1" applyFont="1" applyNumberFormat="1">
      <alignment horizontal="right"/>
    </xf>
    <xf borderId="5" fillId="2" fontId="3" numFmtId="168" xfId="0" applyBorder="1" applyFont="1" applyNumberFormat="1"/>
    <xf borderId="4" fillId="0" fontId="3" numFmtId="10" xfId="0" applyAlignment="1" applyBorder="1" applyFont="1" applyNumberFormat="1">
      <alignment horizontal="right"/>
    </xf>
    <xf borderId="5" fillId="2" fontId="3" numFmtId="169" xfId="0" applyBorder="1" applyFont="1" applyNumberFormat="1"/>
    <xf borderId="5" fillId="2" fontId="3" numFmtId="10" xfId="0" applyAlignment="1" applyBorder="1" applyFont="1" applyNumberFormat="1">
      <alignment horizontal="left"/>
    </xf>
    <xf borderId="5" fillId="2" fontId="3" numFmtId="165" xfId="0" applyAlignment="1" applyBorder="1" applyFont="1" applyNumberFormat="1">
      <alignment horizontal="left"/>
    </xf>
    <xf borderId="4" fillId="9" fontId="7" numFmtId="10" xfId="0" applyAlignment="1" applyBorder="1" applyFont="1" applyNumberFormat="1">
      <alignment horizontal="center"/>
    </xf>
    <xf borderId="4" fillId="9" fontId="7" numFmtId="10" xfId="0" applyBorder="1" applyFont="1" applyNumberFormat="1"/>
    <xf borderId="4" fillId="2" fontId="3" numFmtId="10" xfId="0" applyBorder="1" applyFont="1" applyNumberFormat="1"/>
    <xf borderId="4" fillId="0" fontId="3" numFmtId="9" xfId="0" applyAlignment="1" applyBorder="1" applyFont="1" applyNumberFormat="1">
      <alignment horizontal="center"/>
    </xf>
    <xf borderId="4" fillId="0" fontId="3" numFmtId="10" xfId="0" applyBorder="1" applyFont="1" applyNumberFormat="1"/>
    <xf borderId="4" fillId="0" fontId="1" numFmtId="0" xfId="0" applyAlignment="1" applyBorder="1" applyFont="1">
      <alignment vertical="center"/>
    </xf>
    <xf borderId="4" fillId="0" fontId="1" numFmtId="164" xfId="0" applyAlignment="1" applyBorder="1" applyFont="1" applyNumberFormat="1">
      <alignment vertical="center"/>
    </xf>
    <xf borderId="4" fillId="0" fontId="1" numFmtId="164" xfId="0" applyBorder="1" applyFont="1" applyNumberFormat="1"/>
    <xf borderId="4" fillId="0" fontId="7" numFmtId="10" xfId="0" applyAlignment="1" applyBorder="1" applyFont="1" applyNumberFormat="1">
      <alignment horizontal="center"/>
    </xf>
    <xf borderId="4" fillId="0" fontId="7" numFmtId="10" xfId="0" applyBorder="1" applyFont="1" applyNumberFormat="1"/>
    <xf borderId="4" fillId="10" fontId="4" numFmtId="0" xfId="0" applyBorder="1" applyFill="1" applyFont="1"/>
    <xf borderId="4" fillId="10" fontId="4" numFmtId="164" xfId="0" applyBorder="1" applyFont="1" applyNumberFormat="1"/>
    <xf borderId="4" fillId="10" fontId="4" numFmtId="10" xfId="0" applyAlignment="1" applyBorder="1" applyFont="1" applyNumberFormat="1">
      <alignment horizontal="center"/>
    </xf>
    <xf borderId="4" fillId="10" fontId="4" numFmtId="10" xfId="0" applyBorder="1" applyFont="1" applyNumberFormat="1"/>
    <xf borderId="4" fillId="11" fontId="1" numFmtId="0" xfId="0" applyBorder="1" applyFill="1" applyFont="1"/>
    <xf borderId="4" fillId="11" fontId="1" numFmtId="164" xfId="0" applyBorder="1" applyFont="1" applyNumberFormat="1"/>
    <xf borderId="4" fillId="11" fontId="1" numFmtId="10" xfId="0" applyAlignment="1" applyBorder="1" applyFont="1" applyNumberFormat="1">
      <alignment horizontal="center"/>
    </xf>
    <xf borderId="4" fillId="11" fontId="1" numFmtId="10" xfId="0" applyBorder="1" applyFont="1" applyNumberFormat="1"/>
    <xf borderId="4" fillId="12" fontId="1" numFmtId="170" xfId="0" applyAlignment="1" applyBorder="1" applyFill="1" applyFont="1" applyNumberFormat="1">
      <alignment vertical="center"/>
    </xf>
    <xf borderId="4" fillId="12" fontId="1" numFmtId="164" xfId="0" applyAlignment="1" applyBorder="1" applyFont="1" applyNumberFormat="1">
      <alignment vertical="center"/>
    </xf>
    <xf borderId="4" fillId="12" fontId="1" numFmtId="164" xfId="0" applyBorder="1" applyFont="1" applyNumberFormat="1"/>
    <xf borderId="4" fillId="12" fontId="1" numFmtId="10" xfId="0" applyAlignment="1" applyBorder="1" applyFont="1" applyNumberFormat="1">
      <alignment horizontal="center"/>
    </xf>
    <xf borderId="4" fillId="12" fontId="1" numFmtId="10" xfId="0" applyBorder="1" applyFont="1" applyNumberFormat="1"/>
    <xf borderId="4" fillId="13" fontId="1" numFmtId="0" xfId="0" applyAlignment="1" applyBorder="1" applyFill="1" applyFont="1">
      <alignment vertical="center"/>
    </xf>
    <xf borderId="4" fillId="13" fontId="1" numFmtId="164" xfId="0" applyAlignment="1" applyBorder="1" applyFont="1" applyNumberFormat="1">
      <alignment vertical="center"/>
    </xf>
    <xf borderId="4" fillId="13" fontId="1" numFmtId="10" xfId="0" applyAlignment="1" applyBorder="1" applyFont="1" applyNumberFormat="1">
      <alignment horizontal="center" vertical="center"/>
    </xf>
    <xf borderId="4" fillId="13" fontId="1" numFmtId="10" xfId="0" applyAlignment="1" applyBorder="1" applyFont="1" applyNumberFormat="1">
      <alignment vertical="center"/>
    </xf>
    <xf borderId="4" fillId="0" fontId="8" numFmtId="10" xfId="0" applyAlignment="1" applyBorder="1" applyFont="1" applyNumberFormat="1">
      <alignment horizontal="center"/>
    </xf>
    <xf borderId="4" fillId="0" fontId="8" numFmtId="10" xfId="0" applyBorder="1" applyFont="1" applyNumberFormat="1"/>
    <xf borderId="4" fillId="2" fontId="3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/>
    </xf>
    <xf borderId="4" fillId="13" fontId="1" numFmtId="3" xfId="0" applyAlignment="1" applyBorder="1" applyFont="1" applyNumberFormat="1">
      <alignment vertical="center"/>
    </xf>
    <xf borderId="4" fillId="13" fontId="1" numFmtId="164" xfId="0" applyBorder="1" applyFont="1" applyNumberFormat="1"/>
    <xf borderId="4" fillId="13" fontId="1" numFmtId="164" xfId="0" applyAlignment="1" applyBorder="1" applyFont="1" applyNumberFormat="1">
      <alignment horizontal="center"/>
    </xf>
    <xf borderId="4" fillId="11" fontId="1" numFmtId="171" xfId="0" applyBorder="1" applyFont="1" applyNumberFormat="1"/>
    <xf borderId="4" fillId="14" fontId="1" numFmtId="0" xfId="0" applyAlignment="1" applyBorder="1" applyFill="1" applyFont="1">
      <alignment horizontal="left" vertical="center"/>
    </xf>
    <xf borderId="4" fillId="14" fontId="1" numFmtId="164" xfId="0" applyAlignment="1" applyBorder="1" applyFont="1" applyNumberFormat="1">
      <alignment vertical="center"/>
    </xf>
    <xf borderId="4" fillId="14" fontId="1" numFmtId="167" xfId="0" applyAlignment="1" applyBorder="1" applyFont="1" applyNumberFormat="1">
      <alignment horizontal="center" vertical="center"/>
    </xf>
    <xf borderId="4" fillId="14" fontId="1" numFmtId="10" xfId="0" applyAlignment="1" applyBorder="1" applyFont="1" applyNumberFormat="1">
      <alignment vertical="center"/>
    </xf>
    <xf borderId="5" fillId="2" fontId="9" numFmtId="172" xfId="0" applyBorder="1" applyFont="1" applyNumberFormat="1"/>
    <xf borderId="5" fillId="2" fontId="3" numFmtId="172" xfId="0" applyBorder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7.88"/>
    <col customWidth="1" min="2" max="2" width="15.75"/>
    <col customWidth="1" min="3" max="26" width="14.5"/>
    <col customWidth="1" min="27" max="27" width="16.25"/>
    <col customWidth="1" min="28" max="28" width="8.88"/>
    <col customWidth="1" min="29" max="29" width="8.63"/>
    <col customWidth="1" min="30" max="30" width="3.75"/>
    <col customWidth="1" min="31" max="31" width="2.63"/>
    <col customWidth="1" min="32" max="32" width="13.63"/>
    <col customWidth="1" min="33" max="34" width="17.63"/>
    <col customWidth="1" min="35" max="36" width="14.0"/>
    <col customWidth="1" min="37" max="37" width="15.75"/>
    <col customWidth="1" min="38" max="38" width="12.63"/>
    <col customWidth="1" min="39" max="39" width="10.0"/>
    <col customWidth="1" min="40" max="40" width="14.5"/>
    <col customWidth="1" min="41" max="41" width="13.88"/>
    <col customWidth="1" min="42" max="42" width="15.75"/>
    <col customWidth="1" min="43" max="43" width="10.0"/>
    <col customWidth="1" min="44" max="44" width="15.75"/>
    <col customWidth="1" min="45" max="45" width="13.5"/>
  </cols>
  <sheetData>
    <row r="1" ht="11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 t="s">
        <v>0</v>
      </c>
      <c r="AE1" s="4">
        <v>12.0</v>
      </c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6"/>
      <c r="AS1" s="6"/>
    </row>
    <row r="2" ht="11.25" customHeight="1">
      <c r="A2" s="7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8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  <c r="AS2" s="6"/>
    </row>
    <row r="3" ht="11.25" customHeight="1">
      <c r="A3" s="9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8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AS3" s="6"/>
    </row>
    <row r="4" ht="1.5" customHeight="1">
      <c r="A4" s="10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/>
      <c r="AS4" s="6"/>
    </row>
    <row r="5" ht="44.25" customHeight="1">
      <c r="A5" s="13" t="s">
        <v>3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4" t="s">
        <v>16</v>
      </c>
      <c r="O5" s="14" t="s">
        <v>17</v>
      </c>
      <c r="P5" s="14" t="s">
        <v>18</v>
      </c>
      <c r="Q5" s="14" t="s">
        <v>19</v>
      </c>
      <c r="R5" s="14" t="s">
        <v>20</v>
      </c>
      <c r="S5" s="14" t="s">
        <v>21</v>
      </c>
      <c r="T5" s="14" t="s">
        <v>22</v>
      </c>
      <c r="U5" s="14" t="s">
        <v>23</v>
      </c>
      <c r="V5" s="14" t="s">
        <v>24</v>
      </c>
      <c r="W5" s="14" t="s">
        <v>25</v>
      </c>
      <c r="X5" s="14" t="s">
        <v>26</v>
      </c>
      <c r="Y5" s="14" t="s">
        <v>27</v>
      </c>
      <c r="Z5" s="14" t="s">
        <v>28</v>
      </c>
      <c r="AA5" s="14" t="s">
        <v>29</v>
      </c>
      <c r="AB5" s="15" t="s">
        <v>30</v>
      </c>
      <c r="AC5" s="15" t="s">
        <v>31</v>
      </c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  <c r="AS5" s="6"/>
    </row>
    <row r="6" ht="20.25" customHeight="1">
      <c r="A6" s="16" t="s">
        <v>32</v>
      </c>
      <c r="B6" s="17">
        <f t="shared" ref="B6:AA6" si="1">B7+B18+B20</f>
        <v>1924728752037</v>
      </c>
      <c r="C6" s="17">
        <f t="shared" si="1"/>
        <v>151303045225</v>
      </c>
      <c r="D6" s="17">
        <f t="shared" si="1"/>
        <v>151059735700</v>
      </c>
      <c r="E6" s="17">
        <f t="shared" si="1"/>
        <v>150516426176</v>
      </c>
      <c r="F6" s="17">
        <f t="shared" si="1"/>
        <v>150273116651</v>
      </c>
      <c r="G6" s="17">
        <f t="shared" si="1"/>
        <v>150029807127</v>
      </c>
      <c r="H6" s="17">
        <f t="shared" si="1"/>
        <v>149786497603</v>
      </c>
      <c r="I6" s="17">
        <f t="shared" si="1"/>
        <v>149543188078</v>
      </c>
      <c r="J6" s="17">
        <f t="shared" si="1"/>
        <v>149299878554</v>
      </c>
      <c r="K6" s="17">
        <f t="shared" si="1"/>
        <v>149056569029</v>
      </c>
      <c r="L6" s="17">
        <f t="shared" si="1"/>
        <v>148813259505</v>
      </c>
      <c r="M6" s="17">
        <f t="shared" si="1"/>
        <v>148569949981</v>
      </c>
      <c r="N6" s="17">
        <f t="shared" si="1"/>
        <v>276477278408</v>
      </c>
      <c r="O6" s="17">
        <f t="shared" si="1"/>
        <v>152416516329</v>
      </c>
      <c r="P6" s="17">
        <f t="shared" si="1"/>
        <v>157789815468</v>
      </c>
      <c r="Q6" s="17">
        <f t="shared" si="1"/>
        <v>155947793554</v>
      </c>
      <c r="R6" s="17">
        <f t="shared" si="1"/>
        <v>181292889830</v>
      </c>
      <c r="S6" s="17">
        <f t="shared" si="1"/>
        <v>157892730144</v>
      </c>
      <c r="T6" s="17">
        <f t="shared" si="1"/>
        <v>158787967294</v>
      </c>
      <c r="U6" s="17">
        <f t="shared" si="1"/>
        <v>163691128742</v>
      </c>
      <c r="V6" s="17">
        <f t="shared" si="1"/>
        <v>155414970902</v>
      </c>
      <c r="W6" s="17">
        <f t="shared" si="1"/>
        <v>162626953210</v>
      </c>
      <c r="X6" s="17">
        <f t="shared" si="1"/>
        <v>157085839013</v>
      </c>
      <c r="Y6" s="17">
        <f t="shared" si="1"/>
        <v>158001553112</v>
      </c>
      <c r="Z6" s="17">
        <f t="shared" si="1"/>
        <v>187925305064</v>
      </c>
      <c r="AA6" s="17">
        <f t="shared" si="1"/>
        <v>1948873462662</v>
      </c>
      <c r="AB6" s="18">
        <f t="shared" ref="AB6:AB218" si="3">IFERROR(AA6/B6," ")</f>
        <v>1.012544474</v>
      </c>
      <c r="AC6" s="18">
        <f t="shared" ref="AC6:AC218" si="4">IFERROR(Z6/N6," ")</f>
        <v>0.6797133788</v>
      </c>
      <c r="AD6" s="19"/>
      <c r="AE6" s="5"/>
      <c r="AF6" s="5"/>
      <c r="AG6" s="20"/>
      <c r="AH6" s="5"/>
      <c r="AI6" s="21"/>
      <c r="AJ6" s="19"/>
      <c r="AK6" s="5"/>
      <c r="AL6" s="5"/>
      <c r="AM6" s="5"/>
      <c r="AN6" s="5"/>
      <c r="AO6" s="5"/>
      <c r="AP6" s="5"/>
      <c r="AQ6" s="5"/>
      <c r="AR6" s="6"/>
      <c r="AS6" s="6"/>
    </row>
    <row r="7" ht="11.25" customHeight="1">
      <c r="A7" s="22" t="s">
        <v>33</v>
      </c>
      <c r="B7" s="23">
        <f t="shared" ref="B7:AA7" si="2">B8+B9+B10+B11+B12+B13+B14+B15+B16+B17</f>
        <v>1793578114085</v>
      </c>
      <c r="C7" s="23">
        <f t="shared" si="2"/>
        <v>146303045225</v>
      </c>
      <c r="D7" s="23">
        <f t="shared" si="2"/>
        <v>146059735700</v>
      </c>
      <c r="E7" s="23">
        <f t="shared" si="2"/>
        <v>150516426176</v>
      </c>
      <c r="F7" s="23">
        <f t="shared" si="2"/>
        <v>150273116651</v>
      </c>
      <c r="G7" s="23">
        <f t="shared" si="2"/>
        <v>150029807127</v>
      </c>
      <c r="H7" s="23">
        <f t="shared" si="2"/>
        <v>149786497603</v>
      </c>
      <c r="I7" s="23">
        <f t="shared" si="2"/>
        <v>149543188078</v>
      </c>
      <c r="J7" s="23">
        <f t="shared" si="2"/>
        <v>149299878554</v>
      </c>
      <c r="K7" s="23">
        <f t="shared" si="2"/>
        <v>149056569029</v>
      </c>
      <c r="L7" s="23">
        <f t="shared" si="2"/>
        <v>148813259505</v>
      </c>
      <c r="M7" s="23">
        <f t="shared" si="2"/>
        <v>148569949981</v>
      </c>
      <c r="N7" s="23">
        <f t="shared" si="2"/>
        <v>155326640456</v>
      </c>
      <c r="O7" s="23">
        <f t="shared" si="2"/>
        <v>147778374243</v>
      </c>
      <c r="P7" s="23">
        <f t="shared" si="2"/>
        <v>145622812483</v>
      </c>
      <c r="Q7" s="23">
        <f t="shared" si="2"/>
        <v>154099324022</v>
      </c>
      <c r="R7" s="23">
        <f t="shared" si="2"/>
        <v>152508005215</v>
      </c>
      <c r="S7" s="23">
        <f t="shared" si="2"/>
        <v>154252065344</v>
      </c>
      <c r="T7" s="23">
        <f t="shared" si="2"/>
        <v>148805596389</v>
      </c>
      <c r="U7" s="23">
        <f t="shared" si="2"/>
        <v>149987212627</v>
      </c>
      <c r="V7" s="23">
        <f t="shared" si="2"/>
        <v>153205223861</v>
      </c>
      <c r="W7" s="23">
        <f t="shared" si="2"/>
        <v>157251783093</v>
      </c>
      <c r="X7" s="23">
        <f t="shared" si="2"/>
        <v>153873412016</v>
      </c>
      <c r="Y7" s="23">
        <f t="shared" si="2"/>
        <v>153395724380</v>
      </c>
      <c r="Z7" s="23">
        <f t="shared" si="2"/>
        <v>151328765901</v>
      </c>
      <c r="AA7" s="23">
        <f t="shared" si="2"/>
        <v>1822108299574</v>
      </c>
      <c r="AB7" s="24">
        <f t="shared" si="3"/>
        <v>1.015906854</v>
      </c>
      <c r="AC7" s="24">
        <f t="shared" si="4"/>
        <v>0.9742615012</v>
      </c>
      <c r="AD7" s="5"/>
      <c r="AE7" s="5"/>
      <c r="AF7" s="5"/>
      <c r="AG7" s="25"/>
      <c r="AH7" s="26"/>
      <c r="AI7" s="5"/>
      <c r="AJ7" s="25"/>
      <c r="AK7" s="27"/>
      <c r="AL7" s="5"/>
      <c r="AM7" s="27"/>
      <c r="AN7" s="5"/>
      <c r="AO7" s="5"/>
      <c r="AP7" s="5"/>
      <c r="AQ7" s="5"/>
      <c r="AR7" s="6"/>
      <c r="AS7" s="6"/>
    </row>
    <row r="8" ht="11.25" customHeight="1">
      <c r="A8" s="28" t="s">
        <v>34</v>
      </c>
      <c r="B8" s="29">
        <v>1.616499814858594E12</v>
      </c>
      <c r="C8" s="29">
        <v>1.3595666794443951E11</v>
      </c>
      <c r="D8" s="29">
        <v>1.3572969520997467E11</v>
      </c>
      <c r="E8" s="29">
        <v>1.3550272247550983E11</v>
      </c>
      <c r="F8" s="29">
        <v>1.3527574974104497E11</v>
      </c>
      <c r="G8" s="29">
        <v>1.3504877700658012E11</v>
      </c>
      <c r="H8" s="29">
        <v>1.3482180427211528E11</v>
      </c>
      <c r="I8" s="29">
        <v>1.3459483153765044E11</v>
      </c>
      <c r="J8" s="29">
        <v>1.3436785880318558E11</v>
      </c>
      <c r="K8" s="29">
        <v>1.3414088606872073E11</v>
      </c>
      <c r="L8" s="29">
        <v>1.3391391333425589E11</v>
      </c>
      <c r="M8" s="29">
        <v>1.3368694059979105E11</v>
      </c>
      <c r="N8" s="29">
        <v>1.334599678653262E11</v>
      </c>
      <c r="O8" s="29">
        <v>1.38538897039E11</v>
      </c>
      <c r="P8" s="29">
        <v>1.37619768856E11</v>
      </c>
      <c r="Q8" s="29">
        <v>1.4032045717E11</v>
      </c>
      <c r="R8" s="29">
        <v>1.38800541543E11</v>
      </c>
      <c r="S8" s="29">
        <v>1.41281433611E11</v>
      </c>
      <c r="T8" s="29">
        <v>1.35961546381E11</v>
      </c>
      <c r="U8" s="29">
        <v>1.36644189101E11</v>
      </c>
      <c r="V8" s="29">
        <v>1.40938027613E11</v>
      </c>
      <c r="W8" s="29">
        <v>1.44245281285E11</v>
      </c>
      <c r="X8" s="29">
        <v>1.39955554036E11</v>
      </c>
      <c r="Y8" s="29">
        <v>1.40405400968E11</v>
      </c>
      <c r="Z8" s="29">
        <v>1.35450670996E11</v>
      </c>
      <c r="AA8" s="29">
        <f t="shared" ref="AA8:AA17" si="5">+O8+P8+Q8+R8+S8+T8+U8+V8+W8+X8+Y8+Z8</f>
        <v>1670161768599</v>
      </c>
      <c r="AB8" s="30">
        <f t="shared" si="3"/>
        <v>1.033196387</v>
      </c>
      <c r="AC8" s="30">
        <f t="shared" si="4"/>
        <v>1.014916107</v>
      </c>
      <c r="AD8" s="5"/>
      <c r="AE8" s="5"/>
      <c r="AF8" s="26"/>
      <c r="AG8" s="25"/>
      <c r="AH8" s="27"/>
      <c r="AI8" s="26"/>
      <c r="AJ8" s="25"/>
      <c r="AK8" s="27"/>
      <c r="AL8" s="27"/>
      <c r="AM8" s="5"/>
      <c r="AN8" s="5"/>
      <c r="AO8" s="5"/>
      <c r="AP8" s="5"/>
      <c r="AQ8" s="27"/>
      <c r="AR8" s="31"/>
      <c r="AS8" s="31"/>
    </row>
    <row r="9" ht="11.25" customHeight="1">
      <c r="A9" s="28" t="s">
        <v>35</v>
      </c>
      <c r="B9" s="29">
        <v>1.0811223640640501E11</v>
      </c>
      <c r="C9" s="29">
        <v>9.092843247323309E9</v>
      </c>
      <c r="D9" s="29">
        <v>9.077663208513086E9</v>
      </c>
      <c r="E9" s="29">
        <v>9.062483169702866E9</v>
      </c>
      <c r="F9" s="29">
        <v>9.047303130892643E9</v>
      </c>
      <c r="G9" s="29">
        <v>9.03212309208242E9</v>
      </c>
      <c r="H9" s="29">
        <v>9.016943053272198E9</v>
      </c>
      <c r="I9" s="29">
        <v>9.001763014461975E9</v>
      </c>
      <c r="J9" s="29">
        <v>8.986582975651752E9</v>
      </c>
      <c r="K9" s="29">
        <v>8.97140293684153E9</v>
      </c>
      <c r="L9" s="29">
        <v>8.95622289803131E9</v>
      </c>
      <c r="M9" s="29">
        <v>8.941042859221087E9</v>
      </c>
      <c r="N9" s="29">
        <v>8.925862820410864E9</v>
      </c>
      <c r="O9" s="29">
        <v>8.107460262E9</v>
      </c>
      <c r="P9" s="29">
        <v>7.215648331E9</v>
      </c>
      <c r="Q9" s="29">
        <v>7.869206149E9</v>
      </c>
      <c r="R9" s="29">
        <v>7.856634126E9</v>
      </c>
      <c r="S9" s="29">
        <v>7.404084148E9</v>
      </c>
      <c r="T9" s="29">
        <v>7.117776627E9</v>
      </c>
      <c r="U9" s="29">
        <v>7.539178621E9</v>
      </c>
      <c r="V9" s="29">
        <v>6.757887734E9</v>
      </c>
      <c r="W9" s="29">
        <v>6.944243434E9</v>
      </c>
      <c r="X9" s="29">
        <v>7.960165738E9</v>
      </c>
      <c r="Y9" s="29">
        <v>7.182428642E9</v>
      </c>
      <c r="Z9" s="29">
        <v>7.653166791E9</v>
      </c>
      <c r="AA9" s="29">
        <f t="shared" si="5"/>
        <v>89607880603</v>
      </c>
      <c r="AB9" s="30">
        <f t="shared" si="3"/>
        <v>0.8288412448</v>
      </c>
      <c r="AC9" s="30">
        <f t="shared" si="4"/>
        <v>0.8574147895</v>
      </c>
      <c r="AD9" s="5"/>
      <c r="AE9" s="5"/>
      <c r="AF9" s="25"/>
      <c r="AG9" s="25"/>
      <c r="AH9" s="27"/>
      <c r="AI9" s="25"/>
      <c r="AJ9" s="25"/>
      <c r="AK9" s="25"/>
      <c r="AL9" s="27"/>
      <c r="AM9" s="5"/>
      <c r="AN9" s="5"/>
      <c r="AO9" s="5"/>
      <c r="AP9" s="5"/>
      <c r="AQ9" s="5"/>
      <c r="AR9" s="6"/>
      <c r="AS9" s="6"/>
    </row>
    <row r="10" ht="11.25" customHeight="1">
      <c r="A10" s="28" t="s">
        <v>36</v>
      </c>
      <c r="B10" s="29">
        <v>3.073986672E9</v>
      </c>
      <c r="C10" s="29">
        <v>2.56165556E8</v>
      </c>
      <c r="D10" s="29">
        <v>2.56165556E8</v>
      </c>
      <c r="E10" s="29">
        <v>2.56165556E8</v>
      </c>
      <c r="F10" s="29">
        <v>2.56165556E8</v>
      </c>
      <c r="G10" s="29">
        <v>2.56165556E8</v>
      </c>
      <c r="H10" s="29">
        <v>2.56165556E8</v>
      </c>
      <c r="I10" s="29">
        <v>2.56165556E8</v>
      </c>
      <c r="J10" s="29">
        <v>2.56165556E8</v>
      </c>
      <c r="K10" s="29">
        <v>2.56165556E8</v>
      </c>
      <c r="L10" s="29">
        <v>2.56165556E8</v>
      </c>
      <c r="M10" s="29">
        <v>2.56165556E8</v>
      </c>
      <c r="N10" s="29">
        <v>2.56165556E8</v>
      </c>
      <c r="O10" s="29">
        <v>2.82564444E8</v>
      </c>
      <c r="P10" s="29">
        <v>9235500.0</v>
      </c>
      <c r="Q10" s="29">
        <v>3.46752125E8</v>
      </c>
      <c r="R10" s="29">
        <v>1.15905921E8</v>
      </c>
      <c r="S10" s="29">
        <v>1.98564565E8</v>
      </c>
      <c r="T10" s="29">
        <v>2.22786741E8</v>
      </c>
      <c r="U10" s="29">
        <v>2.8952904E8</v>
      </c>
      <c r="V10" s="29">
        <v>1.95119842E8</v>
      </c>
      <c r="W10" s="29">
        <v>1.98984044E8</v>
      </c>
      <c r="X10" s="29">
        <v>2.29302243E8</v>
      </c>
      <c r="Y10" s="29">
        <v>1.88669939E8</v>
      </c>
      <c r="Z10" s="29">
        <v>2.72370212E8</v>
      </c>
      <c r="AA10" s="29">
        <f t="shared" si="5"/>
        <v>2549784616</v>
      </c>
      <c r="AB10" s="30">
        <f t="shared" si="3"/>
        <v>0.8294715912</v>
      </c>
      <c r="AC10" s="30">
        <f t="shared" si="4"/>
        <v>1.063258528</v>
      </c>
      <c r="AD10" s="5"/>
      <c r="AE10" s="5"/>
      <c r="AF10" s="25"/>
      <c r="AG10" s="25"/>
      <c r="AH10" s="27"/>
      <c r="AI10" s="25"/>
      <c r="AJ10" s="25"/>
      <c r="AK10" s="27"/>
      <c r="AL10" s="27"/>
      <c r="AM10" s="5"/>
      <c r="AN10" s="5"/>
      <c r="AO10" s="5"/>
      <c r="AP10" s="25"/>
      <c r="AQ10" s="25"/>
      <c r="AR10" s="32"/>
      <c r="AS10" s="32"/>
    </row>
    <row r="11" ht="11.25" customHeight="1">
      <c r="A11" s="28" t="s">
        <v>37</v>
      </c>
      <c r="B11" s="29">
        <v>4.22255544E8</v>
      </c>
      <c r="C11" s="29">
        <v>3.5187962E7</v>
      </c>
      <c r="D11" s="29">
        <v>3.5187962E7</v>
      </c>
      <c r="E11" s="29">
        <v>3.5187962E7</v>
      </c>
      <c r="F11" s="29">
        <v>3.5187962E7</v>
      </c>
      <c r="G11" s="29">
        <v>3.5187962E7</v>
      </c>
      <c r="H11" s="29">
        <v>3.5187962E7</v>
      </c>
      <c r="I11" s="29">
        <v>3.5187962E7</v>
      </c>
      <c r="J11" s="29">
        <v>3.5187962E7</v>
      </c>
      <c r="K11" s="29">
        <v>3.5187962E7</v>
      </c>
      <c r="L11" s="29">
        <v>3.5187962E7</v>
      </c>
      <c r="M11" s="29">
        <v>3.5187962E7</v>
      </c>
      <c r="N11" s="29">
        <v>3.5187962E7</v>
      </c>
      <c r="O11" s="29">
        <v>4.4342166E7</v>
      </c>
      <c r="P11" s="29">
        <v>2428056.0</v>
      </c>
      <c r="Q11" s="29">
        <v>2.0045436E7</v>
      </c>
      <c r="R11" s="29">
        <v>2.0431614E7</v>
      </c>
      <c r="S11" s="29">
        <v>-112174.0</v>
      </c>
      <c r="T11" s="29">
        <v>2.0140206E7</v>
      </c>
      <c r="U11" s="29">
        <v>3.9643873E7</v>
      </c>
      <c r="V11" s="29">
        <v>3.4821236E7</v>
      </c>
      <c r="W11" s="29">
        <v>3.459652E7</v>
      </c>
      <c r="X11" s="29">
        <v>3.443797E7</v>
      </c>
      <c r="Y11" s="29">
        <v>2.3474805E7</v>
      </c>
      <c r="Z11" s="29">
        <v>5.3565883E7</v>
      </c>
      <c r="AA11" s="29">
        <f t="shared" si="5"/>
        <v>327815591</v>
      </c>
      <c r="AB11" s="30">
        <f t="shared" si="3"/>
        <v>0.776344078</v>
      </c>
      <c r="AC11" s="30">
        <f t="shared" si="4"/>
        <v>1.522278642</v>
      </c>
      <c r="AD11" s="5"/>
      <c r="AE11" s="5"/>
      <c r="AF11" s="5"/>
      <c r="AG11" s="25"/>
      <c r="AH11" s="27"/>
      <c r="AI11" s="5"/>
      <c r="AJ11" s="25"/>
      <c r="AK11" s="5"/>
      <c r="AL11" s="5"/>
      <c r="AM11" s="5"/>
      <c r="AN11" s="5"/>
      <c r="AO11" s="5"/>
      <c r="AP11" s="5"/>
      <c r="AQ11" s="5"/>
      <c r="AR11" s="6"/>
      <c r="AS11" s="32"/>
    </row>
    <row r="12" ht="11.25" customHeight="1">
      <c r="A12" s="28" t="s">
        <v>38</v>
      </c>
      <c r="B12" s="29">
        <v>3.1002807788672724E9</v>
      </c>
      <c r="C12" s="29">
        <v>2.6075093885727262E8</v>
      </c>
      <c r="D12" s="29">
        <v>2.603156284418181E8</v>
      </c>
      <c r="E12" s="29">
        <v>2.5988031802636355E8</v>
      </c>
      <c r="F12" s="29">
        <v>2.5944500761090901E8</v>
      </c>
      <c r="G12" s="29">
        <v>2.5900969719545448E8</v>
      </c>
      <c r="H12" s="29">
        <v>2.5857438677999994E8</v>
      </c>
      <c r="I12" s="29">
        <v>2.581390763645454E8</v>
      </c>
      <c r="J12" s="29">
        <v>2.5770376594909087E8</v>
      </c>
      <c r="K12" s="29">
        <v>2.5726845553363633E8</v>
      </c>
      <c r="L12" s="29">
        <v>2.568331451181818E8</v>
      </c>
      <c r="M12" s="29">
        <v>2.5639783470272723E8</v>
      </c>
      <c r="N12" s="29">
        <v>2.559625242872727E8</v>
      </c>
      <c r="O12" s="29">
        <v>2.33335791E8</v>
      </c>
      <c r="P12" s="29">
        <v>2.0522149E8</v>
      </c>
      <c r="Q12" s="29">
        <v>2.25139515E8</v>
      </c>
      <c r="R12" s="29">
        <v>2.24767343E8</v>
      </c>
      <c r="S12" s="29">
        <v>2.10296553E8</v>
      </c>
      <c r="T12" s="29">
        <v>2.01071517E8</v>
      </c>
      <c r="U12" s="29">
        <v>2.12598268E8</v>
      </c>
      <c r="V12" s="29">
        <v>1.88874668E8</v>
      </c>
      <c r="W12" s="29">
        <v>1.82514676E8</v>
      </c>
      <c r="X12" s="29">
        <v>2.12555808E8</v>
      </c>
      <c r="Y12" s="29">
        <v>1.93396527E8</v>
      </c>
      <c r="Z12" s="29">
        <v>2.09753049E8</v>
      </c>
      <c r="AA12" s="29">
        <f t="shared" si="5"/>
        <v>2499525205</v>
      </c>
      <c r="AB12" s="30">
        <f t="shared" si="3"/>
        <v>0.8062254303</v>
      </c>
      <c r="AC12" s="30">
        <f t="shared" si="4"/>
        <v>0.8194678091</v>
      </c>
      <c r="AD12" s="5"/>
      <c r="AE12" s="5"/>
      <c r="AF12" s="25"/>
      <c r="AG12" s="25"/>
      <c r="AH12" s="27"/>
      <c r="AI12" s="25"/>
      <c r="AJ12" s="25"/>
      <c r="AK12" s="27"/>
      <c r="AL12" s="5"/>
      <c r="AM12" s="5"/>
      <c r="AN12" s="5"/>
      <c r="AO12" s="5"/>
      <c r="AP12" s="5"/>
      <c r="AQ12" s="27"/>
      <c r="AR12" s="6"/>
      <c r="AS12" s="6"/>
    </row>
    <row r="13" ht="11.25" customHeight="1">
      <c r="A13" s="28" t="s">
        <v>39</v>
      </c>
      <c r="B13" s="29">
        <v>5.138100784607258E9</v>
      </c>
      <c r="C13" s="29">
        <v>4.3214298932599646E8</v>
      </c>
      <c r="D13" s="29">
        <v>4.3142154860925853E8</v>
      </c>
      <c r="E13" s="29">
        <v>4.3070010789252067E8</v>
      </c>
      <c r="F13" s="29">
        <v>4.299786671757828E8</v>
      </c>
      <c r="G13" s="29">
        <v>4.2925722645904493E8</v>
      </c>
      <c r="H13" s="29">
        <v>4.2853578574230707E8</v>
      </c>
      <c r="I13" s="29">
        <v>4.2781434502556914E8</v>
      </c>
      <c r="J13" s="29">
        <v>4.270929043088313E8</v>
      </c>
      <c r="K13" s="29">
        <v>4.263714635920934E8</v>
      </c>
      <c r="L13" s="29">
        <v>4.2565002287535554E8</v>
      </c>
      <c r="M13" s="29">
        <v>4.249285821586176E8</v>
      </c>
      <c r="N13" s="29">
        <v>4.2420714144187975E8</v>
      </c>
      <c r="O13" s="29">
        <v>3.12121087E8</v>
      </c>
      <c r="P13" s="29">
        <v>2.91837366E8</v>
      </c>
      <c r="Q13" s="29">
        <v>3.18354546E8</v>
      </c>
      <c r="R13" s="29">
        <v>3.18798322E8</v>
      </c>
      <c r="S13" s="29">
        <v>2.92355459E8</v>
      </c>
      <c r="T13" s="29">
        <v>2.77398107E8</v>
      </c>
      <c r="U13" s="29">
        <v>2.97164785E8</v>
      </c>
      <c r="V13" s="29">
        <v>2.67227712E8</v>
      </c>
      <c r="W13" s="29">
        <v>2.726393E8</v>
      </c>
      <c r="X13" s="29">
        <v>3.04128363E8</v>
      </c>
      <c r="Y13" s="29">
        <v>2.80907669E8</v>
      </c>
      <c r="Z13" s="29">
        <v>3.09098222E8</v>
      </c>
      <c r="AA13" s="29">
        <f t="shared" si="5"/>
        <v>3542030938</v>
      </c>
      <c r="AB13" s="30">
        <f t="shared" si="3"/>
        <v>0.6893657961</v>
      </c>
      <c r="AC13" s="30">
        <f t="shared" si="4"/>
        <v>0.7286492654</v>
      </c>
      <c r="AD13" s="5"/>
      <c r="AE13" s="5"/>
      <c r="AF13" s="5"/>
      <c r="AG13" s="25"/>
      <c r="AH13" s="26"/>
      <c r="AI13" s="5"/>
      <c r="AJ13" s="25"/>
      <c r="AK13" s="5"/>
      <c r="AL13" s="5"/>
      <c r="AM13" s="5"/>
      <c r="AN13" s="5"/>
      <c r="AO13" s="5"/>
      <c r="AP13" s="5"/>
      <c r="AQ13" s="5"/>
      <c r="AR13" s="6"/>
      <c r="AS13" s="32"/>
    </row>
    <row r="14" ht="11.25" customHeight="1">
      <c r="A14" s="28" t="s">
        <v>40</v>
      </c>
      <c r="B14" s="29">
        <v>3.231439041E9</v>
      </c>
      <c r="C14" s="29">
        <v>2.6928658675E8</v>
      </c>
      <c r="D14" s="29">
        <v>2.6928658675E8</v>
      </c>
      <c r="E14" s="29">
        <v>2.6928658675E8</v>
      </c>
      <c r="F14" s="29">
        <v>2.6928658675E8</v>
      </c>
      <c r="G14" s="29">
        <v>2.6928658675E8</v>
      </c>
      <c r="H14" s="29">
        <v>2.6928658675E8</v>
      </c>
      <c r="I14" s="29">
        <v>2.6928658675E8</v>
      </c>
      <c r="J14" s="29">
        <v>2.6928658675E8</v>
      </c>
      <c r="K14" s="29">
        <v>2.6928658675E8</v>
      </c>
      <c r="L14" s="29">
        <v>2.6928658675E8</v>
      </c>
      <c r="M14" s="29">
        <v>2.6928658675E8</v>
      </c>
      <c r="N14" s="29">
        <v>2.6928658675E8</v>
      </c>
      <c r="O14" s="29">
        <v>2.59653454E8</v>
      </c>
      <c r="P14" s="29">
        <v>2.78672884E8</v>
      </c>
      <c r="Q14" s="29">
        <v>1.67910463E8</v>
      </c>
      <c r="R14" s="29">
        <v>3.39467728E8</v>
      </c>
      <c r="S14" s="29">
        <v>3.3984564E7</v>
      </c>
      <c r="T14" s="29">
        <v>1.79705196E8</v>
      </c>
      <c r="U14" s="29">
        <v>1.38479826E8</v>
      </c>
      <c r="V14" s="29">
        <v>573511.0</v>
      </c>
      <c r="W14" s="29">
        <v>5.50819147E8</v>
      </c>
      <c r="X14" s="29">
        <v>3.56704015E8</v>
      </c>
      <c r="Y14" s="29">
        <v>3.01418975E8</v>
      </c>
      <c r="Z14" s="29">
        <v>3.78921495E8</v>
      </c>
      <c r="AA14" s="29">
        <f t="shared" si="5"/>
        <v>2986311258</v>
      </c>
      <c r="AB14" s="30">
        <f t="shared" si="3"/>
        <v>0.9241428417</v>
      </c>
      <c r="AC14" s="30">
        <f t="shared" si="4"/>
        <v>1.407130966</v>
      </c>
      <c r="AD14" s="5"/>
      <c r="AE14" s="5"/>
      <c r="AF14" s="25"/>
      <c r="AG14" s="25"/>
      <c r="AH14" s="25"/>
      <c r="AI14" s="25"/>
      <c r="AJ14" s="26"/>
      <c r="AK14" s="27"/>
      <c r="AL14" s="5"/>
      <c r="AM14" s="5"/>
      <c r="AN14" s="25"/>
      <c r="AO14" s="5"/>
      <c r="AP14" s="25"/>
      <c r="AQ14" s="5"/>
      <c r="AR14" s="6"/>
      <c r="AS14" s="6"/>
    </row>
    <row r="15" ht="11.25" customHeight="1">
      <c r="A15" s="28" t="s">
        <v>41</v>
      </c>
      <c r="B15" s="29">
        <v>7.0E9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v>7.0E9</v>
      </c>
      <c r="O15" s="29">
        <v>0.0</v>
      </c>
      <c r="P15" s="29">
        <v>0.0</v>
      </c>
      <c r="Q15" s="29">
        <v>0.0</v>
      </c>
      <c r="R15" s="29">
        <v>0.0</v>
      </c>
      <c r="S15" s="29">
        <v>0.0</v>
      </c>
      <c r="T15" s="29">
        <v>0.0</v>
      </c>
      <c r="U15" s="29">
        <v>0.0</v>
      </c>
      <c r="V15" s="29">
        <v>0.0</v>
      </c>
      <c r="W15" s="29">
        <v>0.0</v>
      </c>
      <c r="X15" s="29">
        <v>0.0</v>
      </c>
      <c r="Y15" s="29">
        <v>0.0</v>
      </c>
      <c r="Z15" s="29">
        <v>5139553.0</v>
      </c>
      <c r="AA15" s="29">
        <f t="shared" si="5"/>
        <v>5139553</v>
      </c>
      <c r="AB15" s="30">
        <f t="shared" si="3"/>
        <v>0.0007342218571</v>
      </c>
      <c r="AC15" s="30">
        <f t="shared" si="4"/>
        <v>0.0007342218571</v>
      </c>
      <c r="AD15" s="5"/>
      <c r="AE15" s="5"/>
      <c r="AF15" s="5"/>
      <c r="AG15" s="33"/>
      <c r="AH15" s="5"/>
      <c r="AI15" s="5"/>
      <c r="AJ15" s="5"/>
      <c r="AK15" s="5"/>
      <c r="AL15" s="5"/>
      <c r="AM15" s="5"/>
      <c r="AN15" s="5"/>
      <c r="AO15" s="5"/>
      <c r="AP15" s="25"/>
      <c r="AQ15" s="5"/>
      <c r="AR15" s="6"/>
      <c r="AS15" s="31"/>
    </row>
    <row r="16" ht="11.25" customHeight="1">
      <c r="A16" s="28" t="s">
        <v>42</v>
      </c>
      <c r="B16" s="29">
        <v>0.0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>
        <v>0.0</v>
      </c>
      <c r="P16" s="29">
        <v>0.0</v>
      </c>
      <c r="Q16" s="29">
        <v>0.0</v>
      </c>
      <c r="R16" s="29">
        <v>0.0</v>
      </c>
      <c r="S16" s="29">
        <v>0.0</v>
      </c>
      <c r="T16" s="29">
        <v>0.0</v>
      </c>
      <c r="U16" s="29">
        <v>0.0</v>
      </c>
      <c r="V16" s="29">
        <v>0.0</v>
      </c>
      <c r="W16" s="29">
        <v>0.0</v>
      </c>
      <c r="X16" s="29">
        <v>0.0</v>
      </c>
      <c r="Y16" s="29">
        <v>0.0</v>
      </c>
      <c r="Z16" s="29">
        <v>0.0</v>
      </c>
      <c r="AA16" s="29">
        <f t="shared" si="5"/>
        <v>0</v>
      </c>
      <c r="AB16" s="30" t="str">
        <f t="shared" si="3"/>
        <v> </v>
      </c>
      <c r="AC16" s="30" t="str">
        <f t="shared" si="4"/>
        <v> </v>
      </c>
      <c r="AD16" s="5"/>
      <c r="AE16" s="5"/>
      <c r="AF16" s="5"/>
      <c r="AG16" s="25"/>
      <c r="AH16" s="27"/>
      <c r="AI16" s="25"/>
      <c r="AJ16" s="26"/>
      <c r="AK16" s="27"/>
      <c r="AL16" s="5"/>
      <c r="AM16" s="5"/>
      <c r="AN16" s="25"/>
      <c r="AO16" s="27"/>
      <c r="AP16" s="27"/>
      <c r="AQ16" s="5"/>
      <c r="AR16" s="6"/>
      <c r="AS16" s="6"/>
    </row>
    <row r="17" ht="11.25" customHeight="1">
      <c r="A17" s="28" t="s">
        <v>43</v>
      </c>
      <c r="B17" s="29">
        <v>4.7E10</v>
      </c>
      <c r="C17" s="29"/>
      <c r="D17" s="29"/>
      <c r="E17" s="29">
        <v>4.7E9</v>
      </c>
      <c r="F17" s="29">
        <v>4.7E9</v>
      </c>
      <c r="G17" s="29">
        <v>4.7E9</v>
      </c>
      <c r="H17" s="29">
        <v>4.7E9</v>
      </c>
      <c r="I17" s="29">
        <v>4.7E9</v>
      </c>
      <c r="J17" s="29">
        <v>4.7E9</v>
      </c>
      <c r="K17" s="29">
        <v>4.7E9</v>
      </c>
      <c r="L17" s="29">
        <v>4.7E9</v>
      </c>
      <c r="M17" s="29">
        <v>4.7E9</v>
      </c>
      <c r="N17" s="29">
        <v>4.7E9</v>
      </c>
      <c r="O17" s="29">
        <v>0.0</v>
      </c>
      <c r="P17" s="29">
        <v>0.0</v>
      </c>
      <c r="Q17" s="29">
        <v>4.831458618E9</v>
      </c>
      <c r="R17" s="29">
        <v>4.831458618E9</v>
      </c>
      <c r="S17" s="29">
        <v>4.831458618E9</v>
      </c>
      <c r="T17" s="29">
        <v>4.825171614E9</v>
      </c>
      <c r="U17" s="29">
        <v>4.826429113E9</v>
      </c>
      <c r="V17" s="29">
        <v>4.822691545E9</v>
      </c>
      <c r="W17" s="29">
        <v>4.822704687E9</v>
      </c>
      <c r="X17" s="29">
        <v>4.820563843E9</v>
      </c>
      <c r="Y17" s="29">
        <v>4.820026855E9</v>
      </c>
      <c r="Z17" s="29">
        <v>6.9960797E9</v>
      </c>
      <c r="AA17" s="29">
        <f t="shared" si="5"/>
        <v>50428043211</v>
      </c>
      <c r="AB17" s="30">
        <f t="shared" si="3"/>
        <v>1.07293709</v>
      </c>
      <c r="AC17" s="30">
        <f t="shared" si="4"/>
        <v>1.488527596</v>
      </c>
      <c r="AD17" s="5"/>
      <c r="AE17" s="5"/>
      <c r="AF17" s="26"/>
      <c r="AG17" s="25"/>
      <c r="AH17" s="27"/>
      <c r="AI17" s="25"/>
      <c r="AJ17" s="27"/>
      <c r="AK17" s="25"/>
      <c r="AL17" s="27"/>
      <c r="AM17" s="5"/>
      <c r="AN17" s="5"/>
      <c r="AO17" s="5"/>
      <c r="AP17" s="25"/>
      <c r="AQ17" s="26"/>
      <c r="AR17" s="6"/>
      <c r="AS17" s="6"/>
    </row>
    <row r="18" ht="11.25" customHeight="1">
      <c r="A18" s="22" t="s">
        <v>44</v>
      </c>
      <c r="B18" s="23">
        <f t="shared" ref="B18:AA18" si="6">B19</f>
        <v>10000000000</v>
      </c>
      <c r="C18" s="23">
        <f t="shared" si="6"/>
        <v>5000000000</v>
      </c>
      <c r="D18" s="23">
        <f t="shared" si="6"/>
        <v>5000000000</v>
      </c>
      <c r="E18" s="23" t="str">
        <f t="shared" si="6"/>
        <v/>
      </c>
      <c r="F18" s="23" t="str">
        <f t="shared" si="6"/>
        <v/>
      </c>
      <c r="G18" s="23" t="str">
        <f t="shared" si="6"/>
        <v/>
      </c>
      <c r="H18" s="23" t="str">
        <f t="shared" si="6"/>
        <v/>
      </c>
      <c r="I18" s="23">
        <f t="shared" si="6"/>
        <v>0</v>
      </c>
      <c r="J18" s="23">
        <f t="shared" si="6"/>
        <v>0</v>
      </c>
      <c r="K18" s="23">
        <f t="shared" si="6"/>
        <v>0</v>
      </c>
      <c r="L18" s="23">
        <f t="shared" si="6"/>
        <v>0</v>
      </c>
      <c r="M18" s="23">
        <f t="shared" si="6"/>
        <v>0</v>
      </c>
      <c r="N18" s="23">
        <f t="shared" si="6"/>
        <v>0</v>
      </c>
      <c r="O18" s="23">
        <f t="shared" si="6"/>
        <v>2196745393</v>
      </c>
      <c r="P18" s="23">
        <f t="shared" si="6"/>
        <v>10278782461</v>
      </c>
      <c r="Q18" s="23">
        <f t="shared" si="6"/>
        <v>28999031</v>
      </c>
      <c r="R18" s="23">
        <f t="shared" si="6"/>
        <v>0</v>
      </c>
      <c r="S18" s="23">
        <f t="shared" si="6"/>
        <v>0</v>
      </c>
      <c r="T18" s="23">
        <f t="shared" si="6"/>
        <v>0</v>
      </c>
      <c r="U18" s="23">
        <f t="shared" si="6"/>
        <v>20010815995</v>
      </c>
      <c r="V18" s="23">
        <f t="shared" si="6"/>
        <v>-4968</v>
      </c>
      <c r="W18" s="23">
        <f t="shared" si="6"/>
        <v>-290089382</v>
      </c>
      <c r="X18" s="23">
        <f t="shared" si="6"/>
        <v>0</v>
      </c>
      <c r="Y18" s="23">
        <f t="shared" si="6"/>
        <v>0</v>
      </c>
      <c r="Z18" s="23">
        <f t="shared" si="6"/>
        <v>0</v>
      </c>
      <c r="AA18" s="23">
        <f t="shared" si="6"/>
        <v>32225248530</v>
      </c>
      <c r="AB18" s="24">
        <f t="shared" si="3"/>
        <v>3.222524853</v>
      </c>
      <c r="AC18" s="34" t="str">
        <f t="shared" si="4"/>
        <v> </v>
      </c>
      <c r="AD18" s="5"/>
      <c r="AE18" s="5"/>
      <c r="AF18" s="25"/>
      <c r="AG18" s="25"/>
      <c r="AH18" s="27"/>
      <c r="AI18" s="25"/>
      <c r="AJ18" s="27"/>
      <c r="AK18" s="25"/>
      <c r="AL18" s="5"/>
      <c r="AM18" s="5"/>
      <c r="AN18" s="25"/>
      <c r="AO18" s="26"/>
      <c r="AP18" s="25"/>
      <c r="AQ18" s="26"/>
      <c r="AR18" s="6"/>
      <c r="AS18" s="6"/>
    </row>
    <row r="19" ht="11.25" customHeight="1">
      <c r="A19" s="35" t="s">
        <v>45</v>
      </c>
      <c r="B19" s="36">
        <v>1.0E10</v>
      </c>
      <c r="C19" s="37">
        <v>5.0E9</v>
      </c>
      <c r="D19" s="37">
        <v>5.0E9</v>
      </c>
      <c r="E19" s="37"/>
      <c r="F19" s="37"/>
      <c r="G19" s="37"/>
      <c r="H19" s="37"/>
      <c r="I19" s="37">
        <v>0.0</v>
      </c>
      <c r="J19" s="37">
        <v>0.0</v>
      </c>
      <c r="K19" s="37">
        <v>0.0</v>
      </c>
      <c r="L19" s="37">
        <v>0.0</v>
      </c>
      <c r="M19" s="37">
        <v>0.0</v>
      </c>
      <c r="N19" s="37">
        <v>0.0</v>
      </c>
      <c r="O19" s="37">
        <v>2.196745393E9</v>
      </c>
      <c r="P19" s="37">
        <v>1.0278782461E10</v>
      </c>
      <c r="Q19" s="37">
        <v>2.8999031E7</v>
      </c>
      <c r="R19" s="37">
        <v>0.0</v>
      </c>
      <c r="S19" s="37">
        <v>0.0</v>
      </c>
      <c r="T19" s="37">
        <v>0.0</v>
      </c>
      <c r="U19" s="37">
        <v>2.0010815995E10</v>
      </c>
      <c r="V19" s="37">
        <v>-4968.0</v>
      </c>
      <c r="W19" s="36">
        <v>-2.90089382E8</v>
      </c>
      <c r="X19" s="36">
        <v>0.0</v>
      </c>
      <c r="Y19" s="36">
        <v>0.0</v>
      </c>
      <c r="Z19" s="36">
        <v>0.0</v>
      </c>
      <c r="AA19" s="29">
        <f>+O19+P19+Q19+R19+S19+T19+U19+V19+W19+X19+Y19+Z19</f>
        <v>32225248530</v>
      </c>
      <c r="AB19" s="38">
        <f t="shared" si="3"/>
        <v>3.222524853</v>
      </c>
      <c r="AC19" s="39" t="str">
        <f t="shared" si="4"/>
        <v> </v>
      </c>
      <c r="AD19" s="5"/>
      <c r="AE19" s="5"/>
      <c r="AF19" s="25"/>
      <c r="AG19" s="25"/>
      <c r="AH19" s="27"/>
      <c r="AI19" s="25"/>
      <c r="AJ19" s="27"/>
      <c r="AK19" s="25"/>
      <c r="AL19" s="27"/>
      <c r="AM19" s="5"/>
      <c r="AN19" s="5"/>
      <c r="AO19" s="5"/>
      <c r="AP19" s="5"/>
      <c r="AQ19" s="5"/>
      <c r="AR19" s="6"/>
      <c r="AS19" s="6"/>
    </row>
    <row r="20" ht="11.25" customHeight="1">
      <c r="A20" s="22" t="s">
        <v>46</v>
      </c>
      <c r="B20" s="23">
        <f t="shared" ref="B20:AA20" si="7">+B21+B22+B23+B24</f>
        <v>121150637952</v>
      </c>
      <c r="C20" s="23">
        <f t="shared" si="7"/>
        <v>0</v>
      </c>
      <c r="D20" s="23">
        <f t="shared" si="7"/>
        <v>0</v>
      </c>
      <c r="E20" s="23">
        <f t="shared" si="7"/>
        <v>0</v>
      </c>
      <c r="F20" s="23">
        <f t="shared" si="7"/>
        <v>0</v>
      </c>
      <c r="G20" s="23">
        <f t="shared" si="7"/>
        <v>0</v>
      </c>
      <c r="H20" s="23">
        <f t="shared" si="7"/>
        <v>0</v>
      </c>
      <c r="I20" s="23">
        <f t="shared" si="7"/>
        <v>0</v>
      </c>
      <c r="J20" s="23">
        <f t="shared" si="7"/>
        <v>0</v>
      </c>
      <c r="K20" s="23">
        <f t="shared" si="7"/>
        <v>0</v>
      </c>
      <c r="L20" s="23">
        <f t="shared" si="7"/>
        <v>0</v>
      </c>
      <c r="M20" s="23">
        <f t="shared" si="7"/>
        <v>0</v>
      </c>
      <c r="N20" s="23">
        <f t="shared" si="7"/>
        <v>121150637952</v>
      </c>
      <c r="O20" s="23">
        <f t="shared" si="7"/>
        <v>2441396693</v>
      </c>
      <c r="P20" s="23">
        <f t="shared" si="7"/>
        <v>1888220524</v>
      </c>
      <c r="Q20" s="23">
        <f t="shared" si="7"/>
        <v>1819470501</v>
      </c>
      <c r="R20" s="23">
        <f t="shared" si="7"/>
        <v>28784884615</v>
      </c>
      <c r="S20" s="23">
        <f t="shared" si="7"/>
        <v>3640664800</v>
      </c>
      <c r="T20" s="23">
        <f t="shared" si="7"/>
        <v>9982370905</v>
      </c>
      <c r="U20" s="23">
        <f t="shared" si="7"/>
        <v>-6306899880</v>
      </c>
      <c r="V20" s="23">
        <f t="shared" si="7"/>
        <v>2209752009</v>
      </c>
      <c r="W20" s="23">
        <f t="shared" si="7"/>
        <v>5665259499</v>
      </c>
      <c r="X20" s="23">
        <f t="shared" si="7"/>
        <v>3212426997</v>
      </c>
      <c r="Y20" s="23">
        <f t="shared" si="7"/>
        <v>4605828732</v>
      </c>
      <c r="Z20" s="23">
        <f t="shared" si="7"/>
        <v>36596539163</v>
      </c>
      <c r="AA20" s="23">
        <f t="shared" si="7"/>
        <v>94539914558</v>
      </c>
      <c r="AB20" s="24">
        <f t="shared" si="3"/>
        <v>0.7803501175</v>
      </c>
      <c r="AC20" s="40">
        <f t="shared" si="4"/>
        <v>0.3020746715</v>
      </c>
      <c r="AD20" s="19"/>
      <c r="AE20" s="5"/>
      <c r="AF20" s="5"/>
      <c r="AG20" s="25"/>
      <c r="AH20" s="27"/>
      <c r="AI20" s="25"/>
      <c r="AJ20" s="27"/>
      <c r="AK20" s="25"/>
      <c r="AL20" s="5"/>
      <c r="AM20" s="5"/>
      <c r="AN20" s="25"/>
      <c r="AO20" s="26"/>
      <c r="AP20" s="5"/>
      <c r="AQ20" s="5"/>
      <c r="AR20" s="6"/>
      <c r="AS20" s="6"/>
    </row>
    <row r="21" ht="11.25" customHeight="1">
      <c r="A21" s="28" t="s">
        <v>47</v>
      </c>
      <c r="B21" s="29">
        <v>4.0E10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>
        <v>4.0E10</v>
      </c>
      <c r="O21" s="29">
        <v>2.495462438E9</v>
      </c>
      <c r="P21" s="29">
        <v>1.888220524E9</v>
      </c>
      <c r="Q21" s="29">
        <v>1.819470501E9</v>
      </c>
      <c r="R21" s="29">
        <v>2.8784884615E10</v>
      </c>
      <c r="S21" s="29">
        <v>3.6406648E9</v>
      </c>
      <c r="T21" s="29">
        <v>9.982370905E9</v>
      </c>
      <c r="U21" s="29">
        <v>-6.30689988E9</v>
      </c>
      <c r="V21" s="41">
        <v>2.209752009E9</v>
      </c>
      <c r="W21" s="41">
        <v>5.665259499E9</v>
      </c>
      <c r="X21" s="41">
        <v>3.212426997E9</v>
      </c>
      <c r="Y21" s="41">
        <v>4.605828732E9</v>
      </c>
      <c r="Z21" s="41">
        <v>3.6596539163E10</v>
      </c>
      <c r="AA21" s="29">
        <f t="shared" ref="AA21:AA24" si="8">+O21+P21+Q21+R21+S21+T21+U21+V21+W21+X21+Y21+Z21</f>
        <v>94593980303</v>
      </c>
      <c r="AB21" s="30">
        <f t="shared" si="3"/>
        <v>2.364849508</v>
      </c>
      <c r="AC21" s="42">
        <f t="shared" si="4"/>
        <v>0.9149134791</v>
      </c>
      <c r="AD21" s="5"/>
      <c r="AE21" s="5"/>
      <c r="AF21" s="25"/>
      <c r="AG21" s="25"/>
      <c r="AH21" s="27"/>
      <c r="AI21" s="25"/>
      <c r="AJ21" s="27"/>
      <c r="AK21" s="27"/>
      <c r="AL21" s="5"/>
      <c r="AM21" s="5"/>
      <c r="AN21" s="25"/>
      <c r="AO21" s="26"/>
      <c r="AP21" s="25"/>
      <c r="AQ21" s="26"/>
      <c r="AR21" s="6"/>
      <c r="AS21" s="6"/>
    </row>
    <row r="22" ht="11.25" customHeight="1">
      <c r="A22" s="28" t="s">
        <v>48</v>
      </c>
      <c r="B22" s="29">
        <v>4.9340355725E10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>
        <v>4.9340355725E10</v>
      </c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>
        <f t="shared" si="8"/>
        <v>0</v>
      </c>
      <c r="AB22" s="30">
        <f t="shared" si="3"/>
        <v>0</v>
      </c>
      <c r="AC22" s="42">
        <f t="shared" si="4"/>
        <v>0</v>
      </c>
      <c r="AD22" s="5"/>
      <c r="AE22" s="5"/>
      <c r="AF22" s="5"/>
      <c r="AG22" s="25"/>
      <c r="AH22" s="27"/>
      <c r="AI22" s="25"/>
      <c r="AJ22" s="27"/>
      <c r="AK22" s="5"/>
      <c r="AL22" s="5"/>
      <c r="AM22" s="5"/>
      <c r="AN22" s="5"/>
      <c r="AO22" s="5"/>
      <c r="AP22" s="5"/>
      <c r="AQ22" s="5"/>
      <c r="AR22" s="6"/>
      <c r="AS22" s="6"/>
    </row>
    <row r="23" ht="11.25" customHeight="1">
      <c r="A23" s="28" t="s">
        <v>49</v>
      </c>
      <c r="B23" s="29">
        <v>2.1810282227E10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>
        <v>2.1810282227E10</v>
      </c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>
        <f t="shared" si="8"/>
        <v>0</v>
      </c>
      <c r="AB23" s="30">
        <f t="shared" si="3"/>
        <v>0</v>
      </c>
      <c r="AC23" s="42">
        <f t="shared" si="4"/>
        <v>0</v>
      </c>
      <c r="AD23" s="5"/>
      <c r="AE23" s="5"/>
      <c r="AF23" s="5"/>
      <c r="AG23" s="25"/>
      <c r="AH23" s="27"/>
      <c r="AI23" s="25"/>
      <c r="AJ23" s="27"/>
      <c r="AK23" s="5"/>
      <c r="AL23" s="5"/>
      <c r="AM23" s="5"/>
      <c r="AN23" s="25"/>
      <c r="AO23" s="26"/>
      <c r="AP23" s="25"/>
      <c r="AQ23" s="26"/>
      <c r="AR23" s="6"/>
      <c r="AS23" s="6"/>
    </row>
    <row r="24" ht="11.25" customHeight="1">
      <c r="A24" s="28" t="s">
        <v>50</v>
      </c>
      <c r="B24" s="29">
        <v>1.0E10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>
        <v>1.0E10</v>
      </c>
      <c r="O24" s="29">
        <v>-5.4065745E7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>
        <f t="shared" si="8"/>
        <v>-54065745</v>
      </c>
      <c r="AB24" s="30">
        <f t="shared" si="3"/>
        <v>-0.0054065745</v>
      </c>
      <c r="AC24" s="42">
        <f t="shared" si="4"/>
        <v>0</v>
      </c>
      <c r="AD24" s="5"/>
      <c r="AE24" s="5"/>
      <c r="AF24" s="5"/>
      <c r="AG24" s="26"/>
      <c r="AH24" s="5"/>
      <c r="AI24" s="5"/>
      <c r="AJ24" s="5"/>
      <c r="AK24" s="5"/>
      <c r="AL24" s="5"/>
      <c r="AM24" s="5"/>
      <c r="AN24" s="25"/>
      <c r="AO24" s="26"/>
      <c r="AP24" s="5"/>
      <c r="AQ24" s="5"/>
      <c r="AR24" s="6"/>
      <c r="AS24" s="31"/>
    </row>
    <row r="25" ht="24.0" customHeight="1">
      <c r="A25" s="43" t="s">
        <v>51</v>
      </c>
      <c r="B25" s="44">
        <f t="shared" ref="B25:AA25" si="9">B26+B147</f>
        <v>1764037878019</v>
      </c>
      <c r="C25" s="44">
        <f t="shared" si="9"/>
        <v>141487573096</v>
      </c>
      <c r="D25" s="44">
        <f t="shared" si="9"/>
        <v>141259714042</v>
      </c>
      <c r="E25" s="44">
        <f t="shared" si="9"/>
        <v>149154424829</v>
      </c>
      <c r="F25" s="44">
        <f t="shared" si="9"/>
        <v>148926565776</v>
      </c>
      <c r="G25" s="44">
        <f t="shared" si="9"/>
        <v>148698706722</v>
      </c>
      <c r="H25" s="44">
        <f t="shared" si="9"/>
        <v>148470847668</v>
      </c>
      <c r="I25" s="44">
        <f t="shared" si="9"/>
        <v>148242988615</v>
      </c>
      <c r="J25" s="44">
        <f t="shared" si="9"/>
        <v>148015129561</v>
      </c>
      <c r="K25" s="44">
        <f t="shared" si="9"/>
        <v>147787270508</v>
      </c>
      <c r="L25" s="44">
        <f t="shared" si="9"/>
        <v>147559411454</v>
      </c>
      <c r="M25" s="44">
        <f t="shared" si="9"/>
        <v>147331552400</v>
      </c>
      <c r="N25" s="44">
        <f t="shared" si="9"/>
        <v>147103693347</v>
      </c>
      <c r="O25" s="44">
        <f t="shared" si="9"/>
        <v>144080389368</v>
      </c>
      <c r="P25" s="44">
        <f t="shared" si="9"/>
        <v>124627262824</v>
      </c>
      <c r="Q25" s="44">
        <f t="shared" si="9"/>
        <v>114101128185</v>
      </c>
      <c r="R25" s="44">
        <f t="shared" si="9"/>
        <v>111772962834</v>
      </c>
      <c r="S25" s="44">
        <f t="shared" si="9"/>
        <v>178298046361</v>
      </c>
      <c r="T25" s="44">
        <f t="shared" si="9"/>
        <v>206724989117</v>
      </c>
      <c r="U25" s="44">
        <f t="shared" si="9"/>
        <v>218885390999</v>
      </c>
      <c r="V25" s="44">
        <f t="shared" si="9"/>
        <v>133345966620</v>
      </c>
      <c r="W25" s="44">
        <f t="shared" si="9"/>
        <v>111800216649</v>
      </c>
      <c r="X25" s="44">
        <f t="shared" si="9"/>
        <v>141247507080</v>
      </c>
      <c r="Y25" s="44">
        <f t="shared" si="9"/>
        <v>128760370904</v>
      </c>
      <c r="Z25" s="44">
        <f t="shared" si="9"/>
        <v>157824014215</v>
      </c>
      <c r="AA25" s="44">
        <f t="shared" si="9"/>
        <v>1784545310718</v>
      </c>
      <c r="AB25" s="45">
        <f t="shared" si="3"/>
        <v>1.011625279</v>
      </c>
      <c r="AC25" s="46">
        <f t="shared" si="4"/>
        <v>1.072875946</v>
      </c>
      <c r="AD25" s="19"/>
      <c r="AE25" s="19"/>
      <c r="AF25" s="47"/>
      <c r="AG25" s="47"/>
      <c r="AH25" s="47"/>
      <c r="AI25" s="48"/>
      <c r="AJ25" s="48"/>
      <c r="AK25" s="19"/>
      <c r="AL25" s="5"/>
      <c r="AM25" s="5"/>
      <c r="AN25" s="26"/>
      <c r="AO25" s="5"/>
      <c r="AP25" s="25"/>
      <c r="AQ25" s="26"/>
      <c r="AR25" s="6"/>
      <c r="AS25" s="6"/>
    </row>
    <row r="26" ht="21.0" customHeight="1">
      <c r="A26" s="49" t="s">
        <v>52</v>
      </c>
      <c r="B26" s="50">
        <f t="shared" ref="B26:AA26" si="10">B27+B61+B124+B129+B133+B141</f>
        <v>132020952468</v>
      </c>
      <c r="C26" s="50">
        <f t="shared" si="10"/>
        <v>10809124158</v>
      </c>
      <c r="D26" s="50">
        <f t="shared" si="10"/>
        <v>10791078876</v>
      </c>
      <c r="E26" s="50">
        <f t="shared" si="10"/>
        <v>11123278714</v>
      </c>
      <c r="F26" s="50">
        <f t="shared" si="10"/>
        <v>11105233432</v>
      </c>
      <c r="G26" s="50">
        <f t="shared" si="10"/>
        <v>11087188149</v>
      </c>
      <c r="H26" s="50">
        <f t="shared" si="10"/>
        <v>11069142867</v>
      </c>
      <c r="I26" s="50">
        <f t="shared" si="10"/>
        <v>11051097585</v>
      </c>
      <c r="J26" s="50">
        <f t="shared" si="10"/>
        <v>11033052302</v>
      </c>
      <c r="K26" s="50">
        <f t="shared" si="10"/>
        <v>11015007020</v>
      </c>
      <c r="L26" s="50">
        <f t="shared" si="10"/>
        <v>10996961737</v>
      </c>
      <c r="M26" s="50">
        <f t="shared" si="10"/>
        <v>10978916455</v>
      </c>
      <c r="N26" s="50">
        <f t="shared" si="10"/>
        <v>10960871173</v>
      </c>
      <c r="O26" s="50">
        <f t="shared" si="10"/>
        <v>7938510307</v>
      </c>
      <c r="P26" s="50">
        <f t="shared" si="10"/>
        <v>53080877530</v>
      </c>
      <c r="Q26" s="50">
        <f t="shared" si="10"/>
        <v>-24176596120</v>
      </c>
      <c r="R26" s="50">
        <f t="shared" si="10"/>
        <v>6831224794</v>
      </c>
      <c r="S26" s="50">
        <f t="shared" si="10"/>
        <v>59519855339</v>
      </c>
      <c r="T26" s="50">
        <f t="shared" si="10"/>
        <v>70283976462</v>
      </c>
      <c r="U26" s="50">
        <f t="shared" si="10"/>
        <v>57268937665</v>
      </c>
      <c r="V26" s="50">
        <f t="shared" si="10"/>
        <v>-22810869441</v>
      </c>
      <c r="W26" s="50">
        <f t="shared" si="10"/>
        <v>-63773123870</v>
      </c>
      <c r="X26" s="50">
        <f t="shared" si="10"/>
        <v>-2716589209</v>
      </c>
      <c r="Y26" s="50">
        <f t="shared" si="10"/>
        <v>7370962324</v>
      </c>
      <c r="Z26" s="50">
        <f t="shared" si="10"/>
        <v>-11545715280</v>
      </c>
      <c r="AA26" s="50">
        <f t="shared" si="10"/>
        <v>150348516063</v>
      </c>
      <c r="AB26" s="51">
        <f t="shared" si="3"/>
        <v>1.138823143</v>
      </c>
      <c r="AC26" s="52">
        <f t="shared" si="4"/>
        <v>-1.053357447</v>
      </c>
      <c r="AD26" s="5"/>
      <c r="AE26" s="5"/>
      <c r="AF26" s="25"/>
      <c r="AG26" s="25"/>
      <c r="AH26" s="25"/>
      <c r="AI26" s="25"/>
      <c r="AJ26" s="25"/>
      <c r="AK26" s="25"/>
      <c r="AL26" s="27"/>
      <c r="AM26" s="5"/>
      <c r="AN26" s="5"/>
      <c r="AO26" s="5"/>
      <c r="AP26" s="5"/>
      <c r="AQ26" s="5"/>
      <c r="AR26" s="6"/>
      <c r="AS26" s="6"/>
    </row>
    <row r="27" ht="11.25" customHeight="1">
      <c r="A27" s="22" t="s">
        <v>53</v>
      </c>
      <c r="B27" s="23">
        <f t="shared" ref="B27:AA27" si="11">B28+B51</f>
        <v>54349769023</v>
      </c>
      <c r="C27" s="23">
        <f t="shared" si="11"/>
        <v>4449849743</v>
      </c>
      <c r="D27" s="23">
        <f t="shared" si="11"/>
        <v>4442420945</v>
      </c>
      <c r="E27" s="23">
        <f t="shared" si="11"/>
        <v>4579179423</v>
      </c>
      <c r="F27" s="23">
        <f t="shared" si="11"/>
        <v>4571750625</v>
      </c>
      <c r="G27" s="23">
        <f t="shared" si="11"/>
        <v>4564321827</v>
      </c>
      <c r="H27" s="23">
        <f t="shared" si="11"/>
        <v>4556893030</v>
      </c>
      <c r="I27" s="23">
        <f t="shared" si="11"/>
        <v>4549464232</v>
      </c>
      <c r="J27" s="23">
        <f t="shared" si="11"/>
        <v>4542035435</v>
      </c>
      <c r="K27" s="23">
        <f t="shared" si="11"/>
        <v>4534606637</v>
      </c>
      <c r="L27" s="23">
        <f t="shared" si="11"/>
        <v>4527177840</v>
      </c>
      <c r="M27" s="23">
        <f t="shared" si="11"/>
        <v>4519749042</v>
      </c>
      <c r="N27" s="23">
        <f t="shared" si="11"/>
        <v>4512320244</v>
      </c>
      <c r="O27" s="23">
        <f t="shared" si="11"/>
        <v>4449380081</v>
      </c>
      <c r="P27" s="23">
        <f t="shared" si="11"/>
        <v>4696744055</v>
      </c>
      <c r="Q27" s="23">
        <f t="shared" si="11"/>
        <v>4584015933</v>
      </c>
      <c r="R27" s="23">
        <f t="shared" si="11"/>
        <v>4481764248</v>
      </c>
      <c r="S27" s="23">
        <f t="shared" si="11"/>
        <v>4574611060</v>
      </c>
      <c r="T27" s="23">
        <f t="shared" si="11"/>
        <v>4643124219</v>
      </c>
      <c r="U27" s="23">
        <f t="shared" si="11"/>
        <v>4282483394</v>
      </c>
      <c r="V27" s="23">
        <f t="shared" si="11"/>
        <v>4395938791</v>
      </c>
      <c r="W27" s="23">
        <f t="shared" si="11"/>
        <v>4678286488</v>
      </c>
      <c r="X27" s="23">
        <f t="shared" si="11"/>
        <v>4578231282</v>
      </c>
      <c r="Y27" s="23">
        <f t="shared" si="11"/>
        <v>4785495561</v>
      </c>
      <c r="Z27" s="23">
        <f t="shared" si="11"/>
        <v>4438954081</v>
      </c>
      <c r="AA27" s="23">
        <f t="shared" si="11"/>
        <v>54540735801</v>
      </c>
      <c r="AB27" s="24">
        <f t="shared" si="3"/>
        <v>1.003513663</v>
      </c>
      <c r="AC27" s="53">
        <f t="shared" si="4"/>
        <v>0.9837409227</v>
      </c>
      <c r="AD27" s="5"/>
      <c r="AE27" s="5"/>
      <c r="AF27" s="19"/>
      <c r="AG27" s="19"/>
      <c r="AH27" s="19"/>
      <c r="AI27" s="5"/>
      <c r="AJ27" s="5"/>
      <c r="AK27" s="5"/>
      <c r="AL27" s="5"/>
      <c r="AM27" s="5"/>
      <c r="AN27" s="5"/>
      <c r="AO27" s="5"/>
      <c r="AP27" s="5"/>
      <c r="AQ27" s="5"/>
      <c r="AR27" s="6"/>
      <c r="AS27" s="6"/>
    </row>
    <row r="28" ht="11.25" customHeight="1">
      <c r="A28" s="54" t="s">
        <v>54</v>
      </c>
      <c r="B28" s="55">
        <f t="shared" ref="B28:AA28" si="12">B29+B34+B38+B43+B46</f>
        <v>48107490555</v>
      </c>
      <c r="C28" s="55">
        <f t="shared" si="12"/>
        <v>3938767511</v>
      </c>
      <c r="D28" s="55">
        <f t="shared" si="12"/>
        <v>3932191939</v>
      </c>
      <c r="E28" s="55">
        <f t="shared" si="12"/>
        <v>4053243184</v>
      </c>
      <c r="F28" s="55">
        <f t="shared" si="12"/>
        <v>4046667612</v>
      </c>
      <c r="G28" s="55">
        <f t="shared" si="12"/>
        <v>4040092040</v>
      </c>
      <c r="H28" s="55">
        <f t="shared" si="12"/>
        <v>4033516468</v>
      </c>
      <c r="I28" s="55">
        <f t="shared" si="12"/>
        <v>4026940896</v>
      </c>
      <c r="J28" s="55">
        <f t="shared" si="12"/>
        <v>4020365325</v>
      </c>
      <c r="K28" s="55">
        <f t="shared" si="12"/>
        <v>4013789753</v>
      </c>
      <c r="L28" s="55">
        <f t="shared" si="12"/>
        <v>4007214181</v>
      </c>
      <c r="M28" s="55">
        <f t="shared" si="12"/>
        <v>4000638609</v>
      </c>
      <c r="N28" s="55">
        <f t="shared" si="12"/>
        <v>3994063037</v>
      </c>
      <c r="O28" s="55">
        <f t="shared" si="12"/>
        <v>3726122300</v>
      </c>
      <c r="P28" s="55">
        <f t="shared" si="12"/>
        <v>4002365424</v>
      </c>
      <c r="Q28" s="55">
        <f t="shared" si="12"/>
        <v>3917717928</v>
      </c>
      <c r="R28" s="55">
        <f t="shared" si="12"/>
        <v>3838723505</v>
      </c>
      <c r="S28" s="55">
        <f t="shared" si="12"/>
        <v>3911683926</v>
      </c>
      <c r="T28" s="55">
        <f t="shared" si="12"/>
        <v>4019371466</v>
      </c>
      <c r="U28" s="55">
        <f t="shared" si="12"/>
        <v>3838909250</v>
      </c>
      <c r="V28" s="55">
        <f t="shared" si="12"/>
        <v>4086541891</v>
      </c>
      <c r="W28" s="55">
        <f t="shared" si="12"/>
        <v>4266671724</v>
      </c>
      <c r="X28" s="55">
        <f t="shared" si="12"/>
        <v>4180328676</v>
      </c>
      <c r="Y28" s="55">
        <f t="shared" si="12"/>
        <v>4386146512</v>
      </c>
      <c r="Z28" s="55">
        <f t="shared" si="12"/>
        <v>3962449828</v>
      </c>
      <c r="AA28" s="55">
        <f t="shared" si="12"/>
        <v>48088739038</v>
      </c>
      <c r="AB28" s="56">
        <f t="shared" si="3"/>
        <v>0.9996102163</v>
      </c>
      <c r="AC28" s="57">
        <f t="shared" si="4"/>
        <v>0.9920849498</v>
      </c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6"/>
      <c r="AS28" s="6"/>
    </row>
    <row r="29" ht="11.25" customHeight="1">
      <c r="A29" s="58" t="s">
        <v>55</v>
      </c>
      <c r="B29" s="59">
        <f t="shared" ref="B29:AA29" si="13">B30+B31+B32+B33</f>
        <v>32206631028</v>
      </c>
      <c r="C29" s="59">
        <f t="shared" si="13"/>
        <v>2636895637</v>
      </c>
      <c r="D29" s="59">
        <f t="shared" si="13"/>
        <v>2632493474</v>
      </c>
      <c r="E29" s="59">
        <f t="shared" si="13"/>
        <v>2713533925</v>
      </c>
      <c r="F29" s="59">
        <f t="shared" si="13"/>
        <v>2709131762</v>
      </c>
      <c r="G29" s="59">
        <f t="shared" si="13"/>
        <v>2704729599</v>
      </c>
      <c r="H29" s="59">
        <f t="shared" si="13"/>
        <v>2700327436</v>
      </c>
      <c r="I29" s="59">
        <f t="shared" si="13"/>
        <v>2695925273</v>
      </c>
      <c r="J29" s="59">
        <f t="shared" si="13"/>
        <v>2691523110</v>
      </c>
      <c r="K29" s="59">
        <f t="shared" si="13"/>
        <v>2687120947</v>
      </c>
      <c r="L29" s="59">
        <f t="shared" si="13"/>
        <v>2682718784</v>
      </c>
      <c r="M29" s="59">
        <f t="shared" si="13"/>
        <v>2678316621</v>
      </c>
      <c r="N29" s="59">
        <f t="shared" si="13"/>
        <v>2673914458</v>
      </c>
      <c r="O29" s="59">
        <f t="shared" si="13"/>
        <v>2330504251</v>
      </c>
      <c r="P29" s="59">
        <f t="shared" si="13"/>
        <v>2552640915</v>
      </c>
      <c r="Q29" s="59">
        <f t="shared" si="13"/>
        <v>2553650828</v>
      </c>
      <c r="R29" s="59">
        <f t="shared" si="13"/>
        <v>2495516385</v>
      </c>
      <c r="S29" s="59">
        <f t="shared" si="13"/>
        <v>2517137415</v>
      </c>
      <c r="T29" s="59">
        <f t="shared" si="13"/>
        <v>2476510478</v>
      </c>
      <c r="U29" s="59">
        <f t="shared" si="13"/>
        <v>2525232350</v>
      </c>
      <c r="V29" s="59">
        <f t="shared" si="13"/>
        <v>2672713265</v>
      </c>
      <c r="W29" s="59">
        <f t="shared" si="13"/>
        <v>2799474027</v>
      </c>
      <c r="X29" s="59">
        <f t="shared" si="13"/>
        <v>2721574835</v>
      </c>
      <c r="Y29" s="59">
        <f t="shared" si="13"/>
        <v>2723148047</v>
      </c>
      <c r="Z29" s="59">
        <f t="shared" si="13"/>
        <v>2643768490</v>
      </c>
      <c r="AA29" s="59">
        <f t="shared" si="13"/>
        <v>30963577894</v>
      </c>
      <c r="AB29" s="60">
        <f t="shared" si="3"/>
        <v>0.9614038136</v>
      </c>
      <c r="AC29" s="61">
        <f t="shared" si="4"/>
        <v>0.988725904</v>
      </c>
      <c r="AD29" s="19"/>
      <c r="AE29" s="5"/>
      <c r="AF29" s="48"/>
      <c r="AG29" s="48"/>
      <c r="AH29" s="48"/>
      <c r="AI29" s="5"/>
      <c r="AJ29" s="5"/>
      <c r="AK29" s="5"/>
      <c r="AL29" s="5"/>
      <c r="AM29" s="5"/>
      <c r="AN29" s="5"/>
      <c r="AO29" s="5"/>
      <c r="AP29" s="5"/>
      <c r="AQ29" s="5"/>
      <c r="AR29" s="6"/>
      <c r="AS29" s="6"/>
    </row>
    <row r="30" ht="11.25" customHeight="1">
      <c r="A30" s="62" t="s">
        <v>56</v>
      </c>
      <c r="B30" s="41">
        <v>3.0231538344E10</v>
      </c>
      <c r="C30" s="63">
        <v>2.475186289369124E9</v>
      </c>
      <c r="D30" s="63">
        <v>2.471054091891045E9</v>
      </c>
      <c r="E30" s="63">
        <v>2.5471246849253383E9</v>
      </c>
      <c r="F30" s="63">
        <v>2.5429924874472594E9</v>
      </c>
      <c r="G30" s="63">
        <v>2.5388602899691806E9</v>
      </c>
      <c r="H30" s="63">
        <v>2.5347280924911017E9</v>
      </c>
      <c r="I30" s="63">
        <v>2.5305958950130234E9</v>
      </c>
      <c r="J30" s="63">
        <v>2.526463697534944E9</v>
      </c>
      <c r="K30" s="63">
        <v>2.522331500056865E9</v>
      </c>
      <c r="L30" s="63">
        <v>2.518199302578787E9</v>
      </c>
      <c r="M30" s="63">
        <v>2.514067105100708E9</v>
      </c>
      <c r="N30" s="63">
        <v>2.509934907622629E9</v>
      </c>
      <c r="O30" s="64">
        <v>2.177416814E9</v>
      </c>
      <c r="P30" s="64">
        <v>2.429167603E9</v>
      </c>
      <c r="Q30" s="64">
        <v>2.424889476E9</v>
      </c>
      <c r="R30" s="64">
        <v>2.418000865E9</v>
      </c>
      <c r="S30" s="64">
        <v>2.430276899E9</v>
      </c>
      <c r="T30" s="64">
        <v>2.359657431E9</v>
      </c>
      <c r="U30" s="64">
        <v>2.372057077E9</v>
      </c>
      <c r="V30" s="64">
        <v>2.522960567E9</v>
      </c>
      <c r="W30" s="64">
        <v>2.609413706E9</v>
      </c>
      <c r="X30" s="64">
        <v>2.584653164E9</v>
      </c>
      <c r="Y30" s="64">
        <v>2.583335815E9</v>
      </c>
      <c r="Z30" s="64">
        <v>2.478878498E9</v>
      </c>
      <c r="AA30" s="29">
        <f t="shared" ref="AA30:AA31" si="14">+O30+P30+Q30+R30+S30+T30+U30+V30+W30+X30+Y30+Z30</f>
        <v>29390707915</v>
      </c>
      <c r="AB30" s="65">
        <f t="shared" si="3"/>
        <v>0.9721869784</v>
      </c>
      <c r="AC30" s="66">
        <f t="shared" si="4"/>
        <v>0.9876266076</v>
      </c>
      <c r="AD30" s="5"/>
      <c r="AE30" s="5"/>
      <c r="AF30" s="48"/>
      <c r="AG30" s="48"/>
      <c r="AH30" s="48"/>
      <c r="AI30" s="67"/>
      <c r="AJ30" s="67"/>
      <c r="AK30" s="5"/>
      <c r="AL30" s="5"/>
      <c r="AM30" s="5"/>
      <c r="AN30" s="5"/>
      <c r="AO30" s="5"/>
      <c r="AP30" s="5"/>
      <c r="AQ30" s="5"/>
      <c r="AR30" s="6"/>
      <c r="AS30" s="6"/>
    </row>
    <row r="31" ht="11.25" customHeight="1">
      <c r="A31" s="62" t="s">
        <v>57</v>
      </c>
      <c r="B31" s="41">
        <v>6.8380791415679E8</v>
      </c>
      <c r="C31" s="63">
        <v>5.598629995019434E7</v>
      </c>
      <c r="D31" s="63">
        <v>5.5892833673148945E7</v>
      </c>
      <c r="E31" s="63">
        <v>5.761347630004901E7</v>
      </c>
      <c r="F31" s="63">
        <v>5.752001002300359E7</v>
      </c>
      <c r="G31" s="63">
        <v>5.742654374595819E7</v>
      </c>
      <c r="H31" s="63">
        <v>5.7333077468912795E7</v>
      </c>
      <c r="I31" s="63">
        <v>5.7239611191867396E7</v>
      </c>
      <c r="J31" s="63">
        <v>5.714614491482199E7</v>
      </c>
      <c r="K31" s="63">
        <v>5.7052678637776576E7</v>
      </c>
      <c r="L31" s="63">
        <v>5.6959212360731184E7</v>
      </c>
      <c r="M31" s="63">
        <v>5.6865746083685786E7</v>
      </c>
      <c r="N31" s="63">
        <v>5.677227980664038E7</v>
      </c>
      <c r="O31" s="64">
        <v>7.5939132E7</v>
      </c>
      <c r="P31" s="64">
        <v>4.171006E7</v>
      </c>
      <c r="Q31" s="64">
        <v>4.7621045E7</v>
      </c>
      <c r="R31" s="64">
        <v>5.5819859E7</v>
      </c>
      <c r="S31" s="64">
        <v>5.3546429E7</v>
      </c>
      <c r="T31" s="64">
        <v>4.9479524E7</v>
      </c>
      <c r="U31" s="64">
        <v>8.2171488E7</v>
      </c>
      <c r="V31" s="64">
        <v>7.4890356E7</v>
      </c>
      <c r="W31" s="64">
        <v>1.11379653E8</v>
      </c>
      <c r="X31" s="64">
        <v>5.2737782E7</v>
      </c>
      <c r="Y31" s="64">
        <v>5.5766673E7</v>
      </c>
      <c r="Z31" s="64">
        <v>8.2934731E7</v>
      </c>
      <c r="AA31" s="29">
        <f t="shared" si="14"/>
        <v>783996732</v>
      </c>
      <c r="AB31" s="30">
        <f t="shared" si="3"/>
        <v>1.146516026</v>
      </c>
      <c r="AC31" s="66">
        <f t="shared" si="4"/>
        <v>1.460831435</v>
      </c>
      <c r="AD31" s="5"/>
      <c r="AE31" s="5"/>
      <c r="AF31" s="19"/>
      <c r="AG31" s="19"/>
      <c r="AH31" s="19"/>
      <c r="AI31" s="5"/>
      <c r="AJ31" s="5"/>
      <c r="AK31" s="5"/>
      <c r="AL31" s="5"/>
      <c r="AM31" s="5"/>
      <c r="AN31" s="5"/>
      <c r="AO31" s="5"/>
      <c r="AP31" s="5"/>
      <c r="AQ31" s="5"/>
      <c r="AR31" s="6"/>
      <c r="AS31" s="6"/>
    </row>
    <row r="32" ht="11.25" customHeight="1">
      <c r="A32" s="62" t="s">
        <v>58</v>
      </c>
      <c r="B32" s="41">
        <v>8.020188E8</v>
      </c>
      <c r="C32" s="63">
        <v>6.566473445669912E7</v>
      </c>
      <c r="D32" s="63">
        <v>6.555511052605355E7</v>
      </c>
      <c r="E32" s="63">
        <v>6.757320318962985E7</v>
      </c>
      <c r="F32" s="63">
        <v>6.746357925898427E7</v>
      </c>
      <c r="G32" s="63">
        <v>6.735395532833868E7</v>
      </c>
      <c r="H32" s="63">
        <v>6.724433139769311E7</v>
      </c>
      <c r="I32" s="63">
        <v>6.713470746704754E7</v>
      </c>
      <c r="J32" s="63">
        <v>6.702508353640196E7</v>
      </c>
      <c r="K32" s="63">
        <v>6.691545960575637E7</v>
      </c>
      <c r="L32" s="63">
        <v>6.68058356751108E7</v>
      </c>
      <c r="M32" s="63">
        <v>6.669621174446523E7</v>
      </c>
      <c r="N32" s="63">
        <v>6.658658781381965E7</v>
      </c>
      <c r="O32" s="64">
        <v>4.3645462E7</v>
      </c>
      <c r="P32" s="64">
        <v>4.8787089E7</v>
      </c>
      <c r="Q32" s="64">
        <v>4.8968801E7</v>
      </c>
      <c r="R32" s="64">
        <v>3294702.0</v>
      </c>
      <c r="S32" s="64">
        <v>1.4594927E7</v>
      </c>
      <c r="T32" s="64">
        <v>4.7926524E7</v>
      </c>
      <c r="U32" s="64">
        <v>4.7928536E7</v>
      </c>
      <c r="V32" s="64">
        <v>5.233207E7</v>
      </c>
      <c r="W32" s="64">
        <v>5.3648657E7</v>
      </c>
      <c r="X32" s="64">
        <v>5.3716817E7</v>
      </c>
      <c r="Y32" s="64">
        <v>5.369553E7</v>
      </c>
      <c r="Z32" s="64">
        <v>5.2109966E7</v>
      </c>
      <c r="AA32" s="29">
        <f>+O32+P32+Q32+R32+S32+T32+U32+V32-48293392+W32+X32+Y32+Z32</f>
        <v>472355689</v>
      </c>
      <c r="AB32" s="65">
        <f t="shared" si="3"/>
        <v>0.5889583748</v>
      </c>
      <c r="AC32" s="66">
        <f t="shared" si="4"/>
        <v>0.7825895231</v>
      </c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"/>
      <c r="AS32" s="6"/>
    </row>
    <row r="33" ht="11.25" customHeight="1">
      <c r="A33" s="62" t="s">
        <v>59</v>
      </c>
      <c r="B33" s="41">
        <v>4.8926597E8</v>
      </c>
      <c r="C33" s="63">
        <v>4.005831284596984E7</v>
      </c>
      <c r="D33" s="63">
        <v>3.999143753237057E7</v>
      </c>
      <c r="E33" s="63">
        <v>4.122256087336275E7</v>
      </c>
      <c r="F33" s="63">
        <v>4.115568555976346E7</v>
      </c>
      <c r="G33" s="63">
        <v>4.108881024616418E7</v>
      </c>
      <c r="H33" s="63">
        <v>4.10219349325649E7</v>
      </c>
      <c r="I33" s="63">
        <v>4.095505961896562E7</v>
      </c>
      <c r="J33" s="63">
        <v>4.088818430536633E7</v>
      </c>
      <c r="K33" s="63">
        <v>4.082130899176704E7</v>
      </c>
      <c r="L33" s="63">
        <v>4.075443367816776E7</v>
      </c>
      <c r="M33" s="63">
        <v>4.068755836456848E7</v>
      </c>
      <c r="N33" s="63">
        <v>4.062068305096919E7</v>
      </c>
      <c r="O33" s="64">
        <v>3.3502843E7</v>
      </c>
      <c r="P33" s="64">
        <v>3.2976163E7</v>
      </c>
      <c r="Q33" s="64">
        <v>3.2171506E7</v>
      </c>
      <c r="R33" s="64">
        <v>1.8400959E7</v>
      </c>
      <c r="S33" s="64">
        <v>1.871916E7</v>
      </c>
      <c r="T33" s="64">
        <v>1.9446999E7</v>
      </c>
      <c r="U33" s="64">
        <v>2.3075249E7</v>
      </c>
      <c r="V33" s="64">
        <v>2.2530272E7</v>
      </c>
      <c r="W33" s="64">
        <v>2.5032011E7</v>
      </c>
      <c r="X33" s="64">
        <v>3.0467072E7</v>
      </c>
      <c r="Y33" s="64">
        <v>3.0350029E7</v>
      </c>
      <c r="Z33" s="64">
        <v>2.9845295E7</v>
      </c>
      <c r="AA33" s="29">
        <f>+O33+P33+Q33+R33+S33+T33+U33+V33+W33+X33+Y33+Z33</f>
        <v>316517558</v>
      </c>
      <c r="AB33" s="65">
        <f t="shared" si="3"/>
        <v>0.6469233043</v>
      </c>
      <c r="AC33" s="66">
        <f t="shared" si="4"/>
        <v>0.7347314904</v>
      </c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"/>
      <c r="AS33" s="6"/>
    </row>
    <row r="34" ht="11.25" customHeight="1">
      <c r="A34" s="58" t="s">
        <v>60</v>
      </c>
      <c r="B34" s="59">
        <f t="shared" ref="B34:AA34" si="15">B35+B36+B37</f>
        <v>271350811.5</v>
      </c>
      <c r="C34" s="59">
        <f t="shared" si="15"/>
        <v>22216659.99</v>
      </c>
      <c r="D34" s="59">
        <f t="shared" si="15"/>
        <v>22179570.41</v>
      </c>
      <c r="E34" s="59">
        <f t="shared" si="15"/>
        <v>22862361.24</v>
      </c>
      <c r="F34" s="59">
        <f t="shared" si="15"/>
        <v>22825271.65</v>
      </c>
      <c r="G34" s="59">
        <f t="shared" si="15"/>
        <v>22788182.07</v>
      </c>
      <c r="H34" s="59">
        <f t="shared" si="15"/>
        <v>22751092.49</v>
      </c>
      <c r="I34" s="59">
        <f t="shared" si="15"/>
        <v>22714002.91</v>
      </c>
      <c r="J34" s="59">
        <f t="shared" si="15"/>
        <v>22676913.32</v>
      </c>
      <c r="K34" s="59">
        <f t="shared" si="15"/>
        <v>22639823.74</v>
      </c>
      <c r="L34" s="59">
        <f t="shared" si="15"/>
        <v>22602734.16</v>
      </c>
      <c r="M34" s="59">
        <f t="shared" si="15"/>
        <v>22565644.58</v>
      </c>
      <c r="N34" s="59">
        <f t="shared" si="15"/>
        <v>22528554.99</v>
      </c>
      <c r="O34" s="59">
        <f t="shared" si="15"/>
        <v>10879759</v>
      </c>
      <c r="P34" s="59">
        <f t="shared" si="15"/>
        <v>101959906</v>
      </c>
      <c r="Q34" s="59">
        <f t="shared" si="15"/>
        <v>10425570</v>
      </c>
      <c r="R34" s="59">
        <f t="shared" si="15"/>
        <v>19014871</v>
      </c>
      <c r="S34" s="59">
        <f t="shared" si="15"/>
        <v>75116759</v>
      </c>
      <c r="T34" s="59">
        <f t="shared" si="15"/>
        <v>195233590</v>
      </c>
      <c r="U34" s="59">
        <f t="shared" si="15"/>
        <v>17946665</v>
      </c>
      <c r="V34" s="59">
        <f t="shared" si="15"/>
        <v>20231432</v>
      </c>
      <c r="W34" s="59">
        <f t="shared" si="15"/>
        <v>27351589</v>
      </c>
      <c r="X34" s="59">
        <f t="shared" si="15"/>
        <v>20827865</v>
      </c>
      <c r="Y34" s="59">
        <f t="shared" si="15"/>
        <v>33296359</v>
      </c>
      <c r="Z34" s="59">
        <f t="shared" si="15"/>
        <v>17916323</v>
      </c>
      <c r="AA34" s="59">
        <f t="shared" si="15"/>
        <v>550200688</v>
      </c>
      <c r="AB34" s="60">
        <f t="shared" si="3"/>
        <v>2.027636051</v>
      </c>
      <c r="AC34" s="61">
        <f t="shared" si="4"/>
        <v>0.7952717343</v>
      </c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"/>
      <c r="AS34" s="6"/>
    </row>
    <row r="35" ht="11.25" customHeight="1">
      <c r="A35" s="28" t="s">
        <v>39</v>
      </c>
      <c r="B35" s="29">
        <v>1.35308889E8</v>
      </c>
      <c r="C35" s="64">
        <v>1.1078321687491586E7</v>
      </c>
      <c r="D35" s="64">
        <v>1.1059826993522486E7</v>
      </c>
      <c r="E35" s="64">
        <v>1.1400300154759554E7</v>
      </c>
      <c r="F35" s="64">
        <v>1.1381805460790452E7</v>
      </c>
      <c r="G35" s="64">
        <v>1.1363310766821349E7</v>
      </c>
      <c r="H35" s="64">
        <v>1.1344816072852248E7</v>
      </c>
      <c r="I35" s="64">
        <v>1.1326321378883148E7</v>
      </c>
      <c r="J35" s="64">
        <v>1.1307826684914045E7</v>
      </c>
      <c r="K35" s="64">
        <v>1.1289331990944942E7</v>
      </c>
      <c r="L35" s="64">
        <v>1.1270837296975842E7</v>
      </c>
      <c r="M35" s="64">
        <v>1.1252342603006741E7</v>
      </c>
      <c r="N35" s="64">
        <v>1.1233847909037638E7</v>
      </c>
      <c r="O35" s="64">
        <v>0.0</v>
      </c>
      <c r="P35" s="64">
        <v>1.0435988E7</v>
      </c>
      <c r="Q35" s="64">
        <v>2527358.0</v>
      </c>
      <c r="R35" s="64">
        <v>1.7182904E7</v>
      </c>
      <c r="S35" s="64">
        <v>9905335.0</v>
      </c>
      <c r="T35" s="64">
        <v>1.8092361E7</v>
      </c>
      <c r="U35" s="64">
        <v>1.4533033E7</v>
      </c>
      <c r="V35" s="64">
        <v>1.7668832E7</v>
      </c>
      <c r="W35" s="64">
        <v>2.588107E7</v>
      </c>
      <c r="X35" s="64">
        <v>1.7234866E7</v>
      </c>
      <c r="Y35" s="64">
        <v>2.9523511E7</v>
      </c>
      <c r="Z35" s="64">
        <v>-1.7649879E7</v>
      </c>
      <c r="AA35" s="29">
        <f t="shared" ref="AA35:AA37" si="16">+O35+P35+Q35+R35+S35+T35+U35+V35+W35+X35+Y35+Z35</f>
        <v>145335379</v>
      </c>
      <c r="AB35" s="30">
        <f t="shared" si="3"/>
        <v>1.074100749</v>
      </c>
      <c r="AC35" s="68">
        <f t="shared" si="4"/>
        <v>-1.571133875</v>
      </c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"/>
      <c r="AS35" s="6"/>
    </row>
    <row r="36" ht="11.25" customHeight="1">
      <c r="A36" s="28" t="s">
        <v>61</v>
      </c>
      <c r="B36" s="29">
        <v>7.557884586E7</v>
      </c>
      <c r="C36" s="64">
        <v>6187965.723422809</v>
      </c>
      <c r="D36" s="64">
        <v>6177635.229727613</v>
      </c>
      <c r="E36" s="64">
        <v>6367811.712313346</v>
      </c>
      <c r="F36" s="64">
        <v>6357481.218618148</v>
      </c>
      <c r="G36" s="64">
        <v>6347150.72492295</v>
      </c>
      <c r="H36" s="64">
        <v>6336820.231227754</v>
      </c>
      <c r="I36" s="64">
        <v>6326489.737532558</v>
      </c>
      <c r="J36" s="64">
        <v>6316159.24383736</v>
      </c>
      <c r="K36" s="64">
        <v>6305828.750142163</v>
      </c>
      <c r="L36" s="64">
        <v>6295498.256446966</v>
      </c>
      <c r="M36" s="64">
        <v>6285167.76275177</v>
      </c>
      <c r="N36" s="64">
        <v>6274837.269056573</v>
      </c>
      <c r="O36" s="64">
        <v>5055052.0</v>
      </c>
      <c r="P36" s="64">
        <v>8.7299556E7</v>
      </c>
      <c r="Q36" s="64">
        <v>5086778.0</v>
      </c>
      <c r="R36" s="64">
        <v>0.0</v>
      </c>
      <c r="S36" s="64">
        <v>6.4512375E7</v>
      </c>
      <c r="T36" s="64">
        <v>1.7475156E8</v>
      </c>
      <c r="U36" s="64">
        <v>0.0</v>
      </c>
      <c r="V36" s="64">
        <v>0.0</v>
      </c>
      <c r="W36" s="64">
        <v>0.0</v>
      </c>
      <c r="X36" s="64">
        <v>0.0</v>
      </c>
      <c r="Y36" s="64">
        <v>0.0</v>
      </c>
      <c r="Z36" s="64">
        <v>0.0</v>
      </c>
      <c r="AA36" s="29">
        <f t="shared" si="16"/>
        <v>336705321</v>
      </c>
      <c r="AB36" s="30">
        <f t="shared" si="3"/>
        <v>4.455020676</v>
      </c>
      <c r="AC36" s="68">
        <f t="shared" si="4"/>
        <v>0</v>
      </c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"/>
      <c r="AS36" s="6"/>
    </row>
    <row r="37" ht="11.25" customHeight="1">
      <c r="A37" s="28" t="s">
        <v>62</v>
      </c>
      <c r="B37" s="41">
        <v>6.0463076688E7</v>
      </c>
      <c r="C37" s="64">
        <v>4950372.578738247</v>
      </c>
      <c r="D37" s="64">
        <v>4942108.18378209</v>
      </c>
      <c r="E37" s="64">
        <v>5094249.3698506765</v>
      </c>
      <c r="F37" s="64">
        <v>5085984.974894518</v>
      </c>
      <c r="G37" s="64">
        <v>5077720.5799383605</v>
      </c>
      <c r="H37" s="64">
        <v>5069456.184982203</v>
      </c>
      <c r="I37" s="64">
        <v>5061191.790026046</v>
      </c>
      <c r="J37" s="64">
        <v>5052927.395069888</v>
      </c>
      <c r="K37" s="64">
        <v>5044663.00011373</v>
      </c>
      <c r="L37" s="64">
        <v>5036398.605157573</v>
      </c>
      <c r="M37" s="64">
        <v>5028134.210201416</v>
      </c>
      <c r="N37" s="64">
        <v>5019869.815245258</v>
      </c>
      <c r="O37" s="64">
        <v>5824707.0</v>
      </c>
      <c r="P37" s="64">
        <v>4224362.0</v>
      </c>
      <c r="Q37" s="64">
        <v>2811434.0</v>
      </c>
      <c r="R37" s="64">
        <v>1831967.0</v>
      </c>
      <c r="S37" s="64">
        <v>699049.0</v>
      </c>
      <c r="T37" s="64">
        <v>2389669.0</v>
      </c>
      <c r="U37" s="64">
        <v>3413632.0</v>
      </c>
      <c r="V37" s="64">
        <v>2562600.0</v>
      </c>
      <c r="W37" s="64">
        <v>1470519.0</v>
      </c>
      <c r="X37" s="64">
        <v>3592999.0</v>
      </c>
      <c r="Y37" s="64">
        <v>3772848.0</v>
      </c>
      <c r="Z37" s="64">
        <v>3.5566202E7</v>
      </c>
      <c r="AA37" s="29">
        <f t="shared" si="16"/>
        <v>68159988</v>
      </c>
      <c r="AB37" s="30">
        <f t="shared" si="3"/>
        <v>1.127299366</v>
      </c>
      <c r="AC37" s="68">
        <f t="shared" si="4"/>
        <v>7.085084536</v>
      </c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"/>
      <c r="AS37" s="6"/>
    </row>
    <row r="38" ht="11.25" customHeight="1">
      <c r="A38" s="58" t="s">
        <v>63</v>
      </c>
      <c r="B38" s="59">
        <f t="shared" ref="B38:AA38" si="17">B39+B40+B41+B42</f>
        <v>7719632410</v>
      </c>
      <c r="C38" s="59">
        <f t="shared" si="17"/>
        <v>632039563.5</v>
      </c>
      <c r="D38" s="59">
        <f t="shared" si="17"/>
        <v>630984405.7</v>
      </c>
      <c r="E38" s="59">
        <f t="shared" si="17"/>
        <v>650409054.5</v>
      </c>
      <c r="F38" s="59">
        <f t="shared" si="17"/>
        <v>649353896.6</v>
      </c>
      <c r="G38" s="59">
        <f t="shared" si="17"/>
        <v>648298738.8</v>
      </c>
      <c r="H38" s="59">
        <f t="shared" si="17"/>
        <v>647243580.9</v>
      </c>
      <c r="I38" s="59">
        <f t="shared" si="17"/>
        <v>646188423</v>
      </c>
      <c r="J38" s="59">
        <f t="shared" si="17"/>
        <v>645133265.1</v>
      </c>
      <c r="K38" s="59">
        <f t="shared" si="17"/>
        <v>644078107.3</v>
      </c>
      <c r="L38" s="59">
        <f t="shared" si="17"/>
        <v>643022949.4</v>
      </c>
      <c r="M38" s="59">
        <f t="shared" si="17"/>
        <v>641967791.5</v>
      </c>
      <c r="N38" s="59">
        <f t="shared" si="17"/>
        <v>640912633.7</v>
      </c>
      <c r="O38" s="59">
        <f t="shared" si="17"/>
        <v>649402435</v>
      </c>
      <c r="P38" s="59">
        <f t="shared" si="17"/>
        <v>652147732</v>
      </c>
      <c r="Q38" s="59">
        <f t="shared" si="17"/>
        <v>652744058</v>
      </c>
      <c r="R38" s="59">
        <f t="shared" si="17"/>
        <v>651046278</v>
      </c>
      <c r="S38" s="59">
        <f t="shared" si="17"/>
        <v>649081675</v>
      </c>
      <c r="T38" s="59">
        <f t="shared" si="17"/>
        <v>641830110</v>
      </c>
      <c r="U38" s="59">
        <f t="shared" si="17"/>
        <v>643824009</v>
      </c>
      <c r="V38" s="59">
        <f t="shared" si="17"/>
        <v>686390998</v>
      </c>
      <c r="W38" s="59">
        <f t="shared" si="17"/>
        <v>715130300</v>
      </c>
      <c r="X38" s="59">
        <f t="shared" si="17"/>
        <v>699891379</v>
      </c>
      <c r="Y38" s="59">
        <f t="shared" si="17"/>
        <v>700693666</v>
      </c>
      <c r="Z38" s="59">
        <f t="shared" si="17"/>
        <v>713534301</v>
      </c>
      <c r="AA38" s="59">
        <f t="shared" si="17"/>
        <v>8055716941</v>
      </c>
      <c r="AB38" s="60">
        <f t="shared" si="3"/>
        <v>1.043536339</v>
      </c>
      <c r="AC38" s="61">
        <f t="shared" si="4"/>
        <v>1.113309777</v>
      </c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6"/>
      <c r="AS38" s="6"/>
    </row>
    <row r="39" ht="11.25" customHeight="1">
      <c r="A39" s="28" t="s">
        <v>64</v>
      </c>
      <c r="B39" s="41">
        <v>1.203370493E9</v>
      </c>
      <c r="C39" s="64">
        <v>9.852512668764386E7</v>
      </c>
      <c r="D39" s="64">
        <v>9.836064400536065E7</v>
      </c>
      <c r="E39" s="64">
        <v>1.0138864430097406E8</v>
      </c>
      <c r="F39" s="64">
        <v>1.0122416161869082E8</v>
      </c>
      <c r="G39" s="64">
        <v>1.010596789364076E8</v>
      </c>
      <c r="H39" s="64">
        <v>1.0089519625412439E8</v>
      </c>
      <c r="I39" s="64">
        <v>1.0073071357184118E8</v>
      </c>
      <c r="J39" s="64">
        <v>1.0056623088955796E8</v>
      </c>
      <c r="K39" s="64">
        <v>1.0040174820727473E8</v>
      </c>
      <c r="L39" s="64">
        <v>1.0023726552499153E8</v>
      </c>
      <c r="M39" s="64">
        <v>1.0007278284270832E8</v>
      </c>
      <c r="N39" s="64">
        <v>9.99083001604251E7</v>
      </c>
      <c r="O39" s="64">
        <v>9.87472E7</v>
      </c>
      <c r="P39" s="64">
        <v>1.018242E8</v>
      </c>
      <c r="Q39" s="64">
        <v>1.0225E8</v>
      </c>
      <c r="R39" s="64">
        <v>1.006896E8</v>
      </c>
      <c r="S39" s="64">
        <v>1.015616E8</v>
      </c>
      <c r="T39" s="64">
        <v>1.01785E8</v>
      </c>
      <c r="U39" s="64">
        <v>9.91721E7</v>
      </c>
      <c r="V39" s="64">
        <v>1.063075E8</v>
      </c>
      <c r="W39" s="64">
        <v>1.11667E8</v>
      </c>
      <c r="X39" s="64">
        <v>1.086359E8</v>
      </c>
      <c r="Y39" s="64">
        <v>1.089132E8</v>
      </c>
      <c r="Z39" s="64">
        <v>1.14608E8</v>
      </c>
      <c r="AA39" s="29">
        <f t="shared" ref="AA39:AA42" si="18">+O39+P39+Q39+R39+S39+T39+U39+V39+W39+X39+Y39+Z39</f>
        <v>1256161300</v>
      </c>
      <c r="AB39" s="30">
        <f t="shared" si="3"/>
        <v>1.043869122</v>
      </c>
      <c r="AC39" s="68">
        <f t="shared" si="4"/>
        <v>1.147131918</v>
      </c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6"/>
      <c r="AS39" s="6"/>
    </row>
    <row r="40" ht="11.25" customHeight="1">
      <c r="A40" s="62" t="s">
        <v>65</v>
      </c>
      <c r="B40" s="41">
        <v>2.557162298E9</v>
      </c>
      <c r="C40" s="64">
        <v>2.0936589424194607E8</v>
      </c>
      <c r="D40" s="64">
        <v>2.09016368542043E8</v>
      </c>
      <c r="E40" s="64">
        <v>2.1545086917116508E8</v>
      </c>
      <c r="F40" s="64">
        <v>2.1510134347126198E8</v>
      </c>
      <c r="G40" s="64">
        <v>2.1475181777135885E8</v>
      </c>
      <c r="H40" s="64">
        <v>2.1440229207145578E8</v>
      </c>
      <c r="I40" s="64">
        <v>2.1405276637155274E8</v>
      </c>
      <c r="J40" s="64">
        <v>2.137032406716496E8</v>
      </c>
      <c r="K40" s="64">
        <v>2.133537149717465E8</v>
      </c>
      <c r="L40" s="64">
        <v>2.1300418927184343E8</v>
      </c>
      <c r="M40" s="64">
        <v>2.1265466357194036E8</v>
      </c>
      <c r="N40" s="64">
        <v>2.1230513787203723E8</v>
      </c>
      <c r="O40" s="64">
        <v>2.19256861E8</v>
      </c>
      <c r="P40" s="64">
        <v>2.18174691E8</v>
      </c>
      <c r="Q40" s="64">
        <v>2.18649001E8</v>
      </c>
      <c r="R40" s="64">
        <v>2.18198378E8</v>
      </c>
      <c r="S40" s="64">
        <v>2.18082633E8</v>
      </c>
      <c r="T40" s="64">
        <v>2.15019716E8</v>
      </c>
      <c r="U40" s="64">
        <v>2.16155366E8</v>
      </c>
      <c r="V40" s="64">
        <v>2.30538111E8</v>
      </c>
      <c r="W40" s="64">
        <v>2.39969061E8</v>
      </c>
      <c r="X40" s="64">
        <v>2.35621308E8</v>
      </c>
      <c r="Y40" s="64">
        <v>2.36081227E8</v>
      </c>
      <c r="Z40" s="64">
        <v>2.39137517E8</v>
      </c>
      <c r="AA40" s="29">
        <f t="shared" si="18"/>
        <v>2704883870</v>
      </c>
      <c r="AB40" s="30">
        <f t="shared" si="3"/>
        <v>1.057767773</v>
      </c>
      <c r="AC40" s="68">
        <f t="shared" si="4"/>
        <v>1.126385915</v>
      </c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6"/>
      <c r="AS40" s="6"/>
    </row>
    <row r="41" ht="11.25" customHeight="1">
      <c r="A41" s="62" t="s">
        <v>66</v>
      </c>
      <c r="B41" s="41">
        <v>3.48988139E8</v>
      </c>
      <c r="C41" s="64">
        <v>2.8573162469474033E7</v>
      </c>
      <c r="D41" s="64">
        <v>2.8525461029625162E7</v>
      </c>
      <c r="E41" s="64">
        <v>2.9403608029410016E7</v>
      </c>
      <c r="F41" s="64">
        <v>2.9355906589561142E7</v>
      </c>
      <c r="G41" s="64">
        <v>2.9308205149712265E7</v>
      </c>
      <c r="H41" s="64">
        <v>2.9260503709863394E7</v>
      </c>
      <c r="I41" s="64">
        <v>2.9212802270014524E7</v>
      </c>
      <c r="J41" s="64">
        <v>2.916510083016565E7</v>
      </c>
      <c r="K41" s="64">
        <v>2.9117399390316773E7</v>
      </c>
      <c r="L41" s="64">
        <v>2.9069697950467903E7</v>
      </c>
      <c r="M41" s="64">
        <v>2.9021996510619033E7</v>
      </c>
      <c r="N41" s="64">
        <v>2.8974295070770156E7</v>
      </c>
      <c r="O41" s="64">
        <v>2.74849E7</v>
      </c>
      <c r="P41" s="64">
        <v>3.02827E7</v>
      </c>
      <c r="Q41" s="64">
        <v>3.0091E7</v>
      </c>
      <c r="R41" s="64">
        <v>3.01602E7</v>
      </c>
      <c r="S41" s="64">
        <v>2.88509E7</v>
      </c>
      <c r="T41" s="64">
        <v>2.82699E7</v>
      </c>
      <c r="U41" s="64">
        <v>2.88779E7</v>
      </c>
      <c r="V41" s="64">
        <v>2.97783E7</v>
      </c>
      <c r="W41" s="64">
        <v>3.07183E7</v>
      </c>
      <c r="X41" s="64">
        <v>3.00775E7</v>
      </c>
      <c r="Y41" s="64">
        <v>2.95999E7</v>
      </c>
      <c r="Z41" s="64">
        <v>2.88299E7</v>
      </c>
      <c r="AA41" s="29">
        <f t="shared" si="18"/>
        <v>353021400</v>
      </c>
      <c r="AB41" s="30">
        <f t="shared" si="3"/>
        <v>1.011557015</v>
      </c>
      <c r="AC41" s="68">
        <f t="shared" si="4"/>
        <v>0.9950164423</v>
      </c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6"/>
      <c r="AS41" s="6"/>
    </row>
    <row r="42" ht="11.25" customHeight="1">
      <c r="A42" s="62" t="s">
        <v>67</v>
      </c>
      <c r="B42" s="41">
        <v>3.61011148E9</v>
      </c>
      <c r="C42" s="64">
        <v>2.955753801448059E8</v>
      </c>
      <c r="D42" s="64">
        <v>2.950819320978196E8</v>
      </c>
      <c r="E42" s="64">
        <v>3.0416593298717606E8</v>
      </c>
      <c r="F42" s="64">
        <v>3.036724849401897E8</v>
      </c>
      <c r="G42" s="64">
        <v>3.031790368932033E8</v>
      </c>
      <c r="H42" s="64">
        <v>3.0268558884621704E8</v>
      </c>
      <c r="I42" s="64">
        <v>3.0219214079923075E8</v>
      </c>
      <c r="J42" s="64">
        <v>3.0169869275224435E8</v>
      </c>
      <c r="K42" s="64">
        <v>3.01205244705258E8</v>
      </c>
      <c r="L42" s="64">
        <v>3.0071179665827173E8</v>
      </c>
      <c r="M42" s="64">
        <v>3.002183486112854E8</v>
      </c>
      <c r="N42" s="64">
        <v>2.9972490056429905E8</v>
      </c>
      <c r="O42" s="64">
        <v>3.03913474E8</v>
      </c>
      <c r="P42" s="64">
        <v>3.01866141E8</v>
      </c>
      <c r="Q42" s="64">
        <v>3.01754057E8</v>
      </c>
      <c r="R42" s="64">
        <v>3.019981E8</v>
      </c>
      <c r="S42" s="64">
        <v>3.00586542E8</v>
      </c>
      <c r="T42" s="64">
        <v>2.96755494E8</v>
      </c>
      <c r="U42" s="64">
        <v>2.99618643E8</v>
      </c>
      <c r="V42" s="64">
        <v>3.19767087E8</v>
      </c>
      <c r="W42" s="64">
        <v>3.32775939E8</v>
      </c>
      <c r="X42" s="64">
        <v>3.25556671E8</v>
      </c>
      <c r="Y42" s="64">
        <v>3.26099339E8</v>
      </c>
      <c r="Z42" s="64">
        <v>3.30958884E8</v>
      </c>
      <c r="AA42" s="29">
        <f t="shared" si="18"/>
        <v>3741650371</v>
      </c>
      <c r="AB42" s="30">
        <f t="shared" si="3"/>
        <v>1.036436241</v>
      </c>
      <c r="AC42" s="68">
        <f t="shared" si="4"/>
        <v>1.104208837</v>
      </c>
      <c r="AD42" s="5"/>
      <c r="AE42" s="5"/>
      <c r="AF42" s="5"/>
      <c r="AG42" s="5"/>
      <c r="AH42" s="5"/>
      <c r="AI42" s="26"/>
      <c r="AJ42" s="26"/>
      <c r="AK42" s="26"/>
      <c r="AL42" s="5"/>
      <c r="AM42" s="5"/>
      <c r="AN42" s="5"/>
      <c r="AO42" s="5"/>
      <c r="AP42" s="5"/>
      <c r="AQ42" s="5"/>
      <c r="AR42" s="6"/>
      <c r="AS42" s="6"/>
    </row>
    <row r="43" ht="11.25" customHeight="1">
      <c r="A43" s="58" t="s">
        <v>68</v>
      </c>
      <c r="B43" s="59">
        <f t="shared" ref="B43:AA43" si="19">B44+B45</f>
        <v>1504213117</v>
      </c>
      <c r="C43" s="59">
        <f t="shared" si="19"/>
        <v>123156408.4</v>
      </c>
      <c r="D43" s="59">
        <f t="shared" si="19"/>
        <v>122950805.1</v>
      </c>
      <c r="E43" s="59">
        <f t="shared" si="19"/>
        <v>126735805.4</v>
      </c>
      <c r="F43" s="59">
        <f t="shared" si="19"/>
        <v>126530202.1</v>
      </c>
      <c r="G43" s="59">
        <f t="shared" si="19"/>
        <v>126324598.7</v>
      </c>
      <c r="H43" s="59">
        <f t="shared" si="19"/>
        <v>126118995.4</v>
      </c>
      <c r="I43" s="59">
        <f t="shared" si="19"/>
        <v>125913392</v>
      </c>
      <c r="J43" s="59">
        <f t="shared" si="19"/>
        <v>125707788.7</v>
      </c>
      <c r="K43" s="59">
        <f t="shared" si="19"/>
        <v>125502185.3</v>
      </c>
      <c r="L43" s="59">
        <f t="shared" si="19"/>
        <v>125296582</v>
      </c>
      <c r="M43" s="59">
        <f t="shared" si="19"/>
        <v>125090978.6</v>
      </c>
      <c r="N43" s="59">
        <f t="shared" si="19"/>
        <v>124885375.3</v>
      </c>
      <c r="O43" s="59">
        <f t="shared" si="19"/>
        <v>123477600</v>
      </c>
      <c r="P43" s="59">
        <f t="shared" si="19"/>
        <v>127325400</v>
      </c>
      <c r="Q43" s="59">
        <f t="shared" si="19"/>
        <v>127853700</v>
      </c>
      <c r="R43" s="59">
        <f t="shared" si="19"/>
        <v>125899000</v>
      </c>
      <c r="S43" s="59">
        <f t="shared" si="19"/>
        <v>126990600</v>
      </c>
      <c r="T43" s="59">
        <f t="shared" si="19"/>
        <v>127272100</v>
      </c>
      <c r="U43" s="59">
        <f t="shared" si="19"/>
        <v>123999400</v>
      </c>
      <c r="V43" s="59">
        <f t="shared" si="19"/>
        <v>132923200</v>
      </c>
      <c r="W43" s="59">
        <f t="shared" si="19"/>
        <v>139619000</v>
      </c>
      <c r="X43" s="59">
        <f t="shared" si="19"/>
        <v>135840800</v>
      </c>
      <c r="Y43" s="59">
        <f t="shared" si="19"/>
        <v>136187900</v>
      </c>
      <c r="Z43" s="59">
        <f t="shared" si="19"/>
        <v>143313200</v>
      </c>
      <c r="AA43" s="59">
        <f t="shared" si="19"/>
        <v>1570701900</v>
      </c>
      <c r="AB43" s="60">
        <f t="shared" si="3"/>
        <v>1.044201704</v>
      </c>
      <c r="AC43" s="61">
        <f t="shared" si="4"/>
        <v>1.147557908</v>
      </c>
      <c r="AD43" s="5"/>
      <c r="AE43" s="5"/>
      <c r="AF43" s="5"/>
      <c r="AG43" s="5"/>
      <c r="AH43" s="5"/>
      <c r="AI43" s="5"/>
      <c r="AJ43" s="5"/>
      <c r="AK43" s="26"/>
      <c r="AL43" s="5"/>
      <c r="AM43" s="5"/>
      <c r="AN43" s="5"/>
      <c r="AO43" s="5"/>
      <c r="AP43" s="5"/>
      <c r="AQ43" s="5"/>
      <c r="AR43" s="6"/>
      <c r="AS43" s="6"/>
    </row>
    <row r="44" ht="11.25" customHeight="1">
      <c r="A44" s="28" t="s">
        <v>69</v>
      </c>
      <c r="B44" s="41">
        <v>9.0252787E8</v>
      </c>
      <c r="C44" s="63">
        <v>7.389384503620148E7</v>
      </c>
      <c r="D44" s="63">
        <v>7.37704830244549E7</v>
      </c>
      <c r="E44" s="63">
        <v>7.604148324679402E7</v>
      </c>
      <c r="F44" s="63">
        <v>7.591812123504743E7</v>
      </c>
      <c r="G44" s="63">
        <v>7.579475922330083E7</v>
      </c>
      <c r="H44" s="63">
        <v>7.567139721155426E7</v>
      </c>
      <c r="I44" s="63">
        <v>7.554803519980769E7</v>
      </c>
      <c r="J44" s="63">
        <v>7.542467318806109E7</v>
      </c>
      <c r="K44" s="63">
        <v>7.53013111763145E7</v>
      </c>
      <c r="L44" s="63">
        <v>7.517794916456793E7</v>
      </c>
      <c r="M44" s="63">
        <v>7.505458715282135E7</v>
      </c>
      <c r="N44" s="63">
        <v>7.493122514107476E7</v>
      </c>
      <c r="O44" s="64">
        <v>7.40776E7</v>
      </c>
      <c r="P44" s="64">
        <v>7.63854E7</v>
      </c>
      <c r="Q44" s="64">
        <v>7.6702E7</v>
      </c>
      <c r="R44" s="64">
        <v>7.55298E7</v>
      </c>
      <c r="S44" s="64">
        <v>7.61861E7</v>
      </c>
      <c r="T44" s="64">
        <v>7.63536E7</v>
      </c>
      <c r="U44" s="64">
        <v>7.43895E7</v>
      </c>
      <c r="V44" s="64">
        <v>7.97438E7</v>
      </c>
      <c r="W44" s="64">
        <v>8.37612E7</v>
      </c>
      <c r="X44" s="64">
        <v>8.1494E7</v>
      </c>
      <c r="Y44" s="64">
        <v>8.1702E7</v>
      </c>
      <c r="Z44" s="64">
        <v>8.59712E7</v>
      </c>
      <c r="AA44" s="29">
        <f t="shared" ref="AA44:AA45" si="20">+O44+P44+Q44+R44+S44+T44+U44+V44+W44+X44+Y44+Z44</f>
        <v>942296200</v>
      </c>
      <c r="AB44" s="65">
        <f t="shared" si="3"/>
        <v>1.044063271</v>
      </c>
      <c r="AC44" s="66">
        <f t="shared" si="4"/>
        <v>1.14733477</v>
      </c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6"/>
      <c r="AS44" s="6"/>
    </row>
    <row r="45" ht="11.25" customHeight="1">
      <c r="A45" s="62" t="s">
        <v>70</v>
      </c>
      <c r="B45" s="41">
        <v>6.01685247E8</v>
      </c>
      <c r="C45" s="63">
        <v>4.926256338475908E7</v>
      </c>
      <c r="D45" s="63">
        <v>4.9180322043549135E7</v>
      </c>
      <c r="E45" s="63">
        <v>5.0694322192613974E7</v>
      </c>
      <c r="F45" s="63">
        <v>5.061208085140401E7</v>
      </c>
      <c r="G45" s="63">
        <v>5.0529839510194056E7</v>
      </c>
      <c r="H45" s="63">
        <v>5.0447598168984115E7</v>
      </c>
      <c r="I45" s="63">
        <v>5.036535682777417E7</v>
      </c>
      <c r="J45" s="63">
        <v>5.028311548656421E7</v>
      </c>
      <c r="K45" s="63">
        <v>5.0200874145354256E7</v>
      </c>
      <c r="L45" s="63">
        <v>5.011863280414431E7</v>
      </c>
      <c r="M45" s="63">
        <v>5.003639146293437E7</v>
      </c>
      <c r="N45" s="63">
        <v>4.995415012172441E7</v>
      </c>
      <c r="O45" s="64">
        <v>4.94E7</v>
      </c>
      <c r="P45" s="64">
        <v>5.094E7</v>
      </c>
      <c r="Q45" s="64">
        <v>5.11517E7</v>
      </c>
      <c r="R45" s="64">
        <v>5.03692E7</v>
      </c>
      <c r="S45" s="64">
        <v>5.08045E7</v>
      </c>
      <c r="T45" s="64">
        <v>5.09185E7</v>
      </c>
      <c r="U45" s="64">
        <v>4.96099E7</v>
      </c>
      <c r="V45" s="64">
        <v>5.31794E7</v>
      </c>
      <c r="W45" s="64">
        <v>5.58578E7</v>
      </c>
      <c r="X45" s="64">
        <v>5.43468E7</v>
      </c>
      <c r="Y45" s="64">
        <v>5.44859E7</v>
      </c>
      <c r="Z45" s="64">
        <v>5.7342E7</v>
      </c>
      <c r="AA45" s="29">
        <f t="shared" si="20"/>
        <v>628405700</v>
      </c>
      <c r="AB45" s="65">
        <f t="shared" si="3"/>
        <v>1.044409354</v>
      </c>
      <c r="AC45" s="66">
        <f t="shared" si="4"/>
        <v>1.147892615</v>
      </c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"/>
      <c r="AS45" s="6"/>
    </row>
    <row r="46" ht="11.25" customHeight="1">
      <c r="A46" s="58" t="s">
        <v>71</v>
      </c>
      <c r="B46" s="59">
        <f t="shared" ref="B46:AA46" si="21">B47+B48+B49+B50</f>
        <v>6405663188</v>
      </c>
      <c r="C46" s="59">
        <f t="shared" si="21"/>
        <v>524459242.4</v>
      </c>
      <c r="D46" s="59">
        <f t="shared" si="21"/>
        <v>523583684.4</v>
      </c>
      <c r="E46" s="59">
        <f t="shared" si="21"/>
        <v>539702037.1</v>
      </c>
      <c r="F46" s="59">
        <f t="shared" si="21"/>
        <v>538826479.1</v>
      </c>
      <c r="G46" s="59">
        <f t="shared" si="21"/>
        <v>537950921.1</v>
      </c>
      <c r="H46" s="59">
        <f t="shared" si="21"/>
        <v>537075363.1</v>
      </c>
      <c r="I46" s="59">
        <f t="shared" si="21"/>
        <v>536199805.1</v>
      </c>
      <c r="J46" s="59">
        <f t="shared" si="21"/>
        <v>535324247.1</v>
      </c>
      <c r="K46" s="59">
        <f t="shared" si="21"/>
        <v>534448689.1</v>
      </c>
      <c r="L46" s="59">
        <f t="shared" si="21"/>
        <v>533573131.1</v>
      </c>
      <c r="M46" s="59">
        <f t="shared" si="21"/>
        <v>532697573.1</v>
      </c>
      <c r="N46" s="59">
        <f t="shared" si="21"/>
        <v>531822015.1</v>
      </c>
      <c r="O46" s="59">
        <f t="shared" si="21"/>
        <v>611858255</v>
      </c>
      <c r="P46" s="59">
        <f t="shared" si="21"/>
        <v>568291471</v>
      </c>
      <c r="Q46" s="59">
        <f t="shared" si="21"/>
        <v>573043772</v>
      </c>
      <c r="R46" s="59">
        <f t="shared" si="21"/>
        <v>547246971</v>
      </c>
      <c r="S46" s="59">
        <f t="shared" si="21"/>
        <v>543357477</v>
      </c>
      <c r="T46" s="59">
        <f t="shared" si="21"/>
        <v>578525188</v>
      </c>
      <c r="U46" s="59">
        <f t="shared" si="21"/>
        <v>527906826</v>
      </c>
      <c r="V46" s="59">
        <f t="shared" si="21"/>
        <v>574282996</v>
      </c>
      <c r="W46" s="59">
        <f t="shared" si="21"/>
        <v>585096808</v>
      </c>
      <c r="X46" s="59">
        <f t="shared" si="21"/>
        <v>602193797</v>
      </c>
      <c r="Y46" s="59">
        <f t="shared" si="21"/>
        <v>792820540</v>
      </c>
      <c r="Z46" s="59">
        <f t="shared" si="21"/>
        <v>443917514</v>
      </c>
      <c r="AA46" s="59">
        <f t="shared" si="21"/>
        <v>6948541615</v>
      </c>
      <c r="AB46" s="60">
        <f t="shared" si="3"/>
        <v>1.084749761</v>
      </c>
      <c r="AC46" s="61">
        <f t="shared" si="4"/>
        <v>0.8347106765</v>
      </c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6"/>
      <c r="AS46" s="6"/>
    </row>
    <row r="47" ht="11.25" customHeight="1">
      <c r="A47" s="28" t="s">
        <v>72</v>
      </c>
      <c r="B47" s="41">
        <v>1.261095538E9</v>
      </c>
      <c r="C47" s="64">
        <v>1.032513248159496E8</v>
      </c>
      <c r="D47" s="64">
        <v>1.0307895198654068E8</v>
      </c>
      <c r="E47" s="64">
        <v>1.0625220385209122E8</v>
      </c>
      <c r="F47" s="64">
        <v>1.0607983102268228E8</v>
      </c>
      <c r="G47" s="64">
        <v>1.0590745819327334E8</v>
      </c>
      <c r="H47" s="64">
        <v>1.057350853638644E8</v>
      </c>
      <c r="I47" s="64">
        <v>1.0556271253445548E8</v>
      </c>
      <c r="J47" s="64">
        <v>1.0539033970504653E8</v>
      </c>
      <c r="K47" s="64">
        <v>1.0521796687563759E8</v>
      </c>
      <c r="L47" s="64">
        <v>1.0504559404622866E8</v>
      </c>
      <c r="M47" s="64">
        <v>1.0487322121681973E8</v>
      </c>
      <c r="N47" s="64">
        <v>1.0470084838741079E8</v>
      </c>
      <c r="O47" s="64">
        <v>1.793582E8</v>
      </c>
      <c r="P47" s="64">
        <v>1.35785045E8</v>
      </c>
      <c r="Q47" s="64">
        <v>1.41981253E8</v>
      </c>
      <c r="R47" s="64">
        <v>1.27395676E8</v>
      </c>
      <c r="S47" s="64">
        <v>1.24646738E8</v>
      </c>
      <c r="T47" s="64">
        <v>1.48325813E8</v>
      </c>
      <c r="U47" s="64">
        <v>1.11016147E8</v>
      </c>
      <c r="V47" s="64">
        <v>1.22531838E8</v>
      </c>
      <c r="W47" s="64">
        <v>1.15891667E8</v>
      </c>
      <c r="X47" s="64">
        <v>1.34242467E8</v>
      </c>
      <c r="Y47" s="64">
        <v>1.15398076E8</v>
      </c>
      <c r="Z47" s="64">
        <v>1.98083239E8</v>
      </c>
      <c r="AA47" s="29">
        <f t="shared" ref="AA47:AA50" si="22">+O47+P47+Q47+R47+S47+T47+U47+V47+W47+X47+Y47+Z47</f>
        <v>1654656159</v>
      </c>
      <c r="AB47" s="30">
        <f t="shared" si="3"/>
        <v>1.312078355</v>
      </c>
      <c r="AC47" s="68">
        <f t="shared" si="4"/>
        <v>1.891897172</v>
      </c>
      <c r="AD47" s="5"/>
      <c r="AE47" s="5"/>
      <c r="AF47" s="69"/>
      <c r="AG47" s="69"/>
      <c r="AH47" s="69"/>
      <c r="AI47" s="5"/>
      <c r="AJ47" s="5"/>
      <c r="AK47" s="5"/>
      <c r="AL47" s="5"/>
      <c r="AM47" s="5"/>
      <c r="AN47" s="5"/>
      <c r="AO47" s="5"/>
      <c r="AP47" s="5"/>
      <c r="AQ47" s="5"/>
      <c r="AR47" s="6"/>
      <c r="AS47" s="6"/>
    </row>
    <row r="48" ht="11.25" customHeight="1">
      <c r="A48" s="62" t="s">
        <v>73</v>
      </c>
      <c r="B48" s="41">
        <v>2.426682854E9</v>
      </c>
      <c r="C48" s="64">
        <v>1.986829800230802E8</v>
      </c>
      <c r="D48" s="64">
        <v>1.983512889045108E8</v>
      </c>
      <c r="E48" s="64">
        <v>2.0445746854080337E8</v>
      </c>
      <c r="F48" s="64">
        <v>2.041257774222339E8</v>
      </c>
      <c r="G48" s="64">
        <v>2.0379408630366448E8</v>
      </c>
      <c r="H48" s="64">
        <v>2.0346239518509507E8</v>
      </c>
      <c r="I48" s="64">
        <v>2.0313070406652567E8</v>
      </c>
      <c r="J48" s="64">
        <v>2.0279901294795623E8</v>
      </c>
      <c r="K48" s="64">
        <v>2.0246732182938677E8</v>
      </c>
      <c r="L48" s="64">
        <v>2.0213563071081737E8</v>
      </c>
      <c r="M48" s="64">
        <v>2.0180393959224796E8</v>
      </c>
      <c r="N48" s="64">
        <v>2.0147224847367853E8</v>
      </c>
      <c r="O48" s="64">
        <v>2.0401218E8</v>
      </c>
      <c r="P48" s="64">
        <v>2.04294544E8</v>
      </c>
      <c r="Q48" s="64">
        <v>2.03591125E8</v>
      </c>
      <c r="R48" s="64">
        <v>1.98012273E8</v>
      </c>
      <c r="S48" s="64">
        <v>1.97704229E8</v>
      </c>
      <c r="T48" s="64">
        <v>2.00326873E8</v>
      </c>
      <c r="U48" s="64">
        <v>1.96503921E8</v>
      </c>
      <c r="V48" s="64">
        <v>2.1099959E8</v>
      </c>
      <c r="W48" s="64">
        <v>2.19699637E8</v>
      </c>
      <c r="X48" s="64">
        <v>2.19537863E8</v>
      </c>
      <c r="Y48" s="64">
        <v>2.1074672E8</v>
      </c>
      <c r="Z48" s="64">
        <v>2.19511422E8</v>
      </c>
      <c r="AA48" s="29">
        <f t="shared" si="22"/>
        <v>2484940377</v>
      </c>
      <c r="AB48" s="30">
        <f t="shared" si="3"/>
        <v>1.024007061</v>
      </c>
      <c r="AC48" s="68">
        <f t="shared" si="4"/>
        <v>1.089536766</v>
      </c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  <c r="AS48" s="6"/>
    </row>
    <row r="49" ht="11.25" customHeight="1">
      <c r="A49" s="62" t="s">
        <v>74</v>
      </c>
      <c r="B49" s="41">
        <v>2.91201942E8</v>
      </c>
      <c r="C49" s="64">
        <v>2.3841957563469958E7</v>
      </c>
      <c r="D49" s="64">
        <v>2.3802154629307237E7</v>
      </c>
      <c r="E49" s="64">
        <v>2.4534896184454538E7</v>
      </c>
      <c r="F49" s="64">
        <v>2.4495093250291813E7</v>
      </c>
      <c r="G49" s="64">
        <v>2.445529031612909E7</v>
      </c>
      <c r="H49" s="64">
        <v>2.441548738196637E7</v>
      </c>
      <c r="I49" s="64">
        <v>2.437568444780365E7</v>
      </c>
      <c r="J49" s="64">
        <v>2.4335881513640925E7</v>
      </c>
      <c r="K49" s="64">
        <v>2.42960785794782E7</v>
      </c>
      <c r="L49" s="64">
        <v>2.425627564531548E7</v>
      </c>
      <c r="M49" s="64">
        <v>2.4216472711152762E7</v>
      </c>
      <c r="N49" s="64">
        <v>2.4176669776990037E7</v>
      </c>
      <c r="O49" s="64">
        <v>2.445983E7</v>
      </c>
      <c r="P49" s="64">
        <v>2.3912553E7</v>
      </c>
      <c r="Q49" s="64">
        <v>2.3880293E7</v>
      </c>
      <c r="R49" s="64">
        <v>2.3324039E7</v>
      </c>
      <c r="S49" s="64">
        <v>2.3312272E7</v>
      </c>
      <c r="T49" s="64">
        <v>2.2621677E7</v>
      </c>
      <c r="U49" s="64">
        <v>2.3743412E7</v>
      </c>
      <c r="V49" s="64">
        <v>2.5677427E7</v>
      </c>
      <c r="W49" s="64">
        <v>2.5935295E7</v>
      </c>
      <c r="X49" s="64">
        <v>2.603676E7</v>
      </c>
      <c r="Y49" s="64">
        <v>2.6230399E7</v>
      </c>
      <c r="Z49" s="64">
        <v>2.0598629E7</v>
      </c>
      <c r="AA49" s="29">
        <f t="shared" si="22"/>
        <v>289732586</v>
      </c>
      <c r="AB49" s="30">
        <f t="shared" si="3"/>
        <v>0.9949541683</v>
      </c>
      <c r="AC49" s="68">
        <f t="shared" si="4"/>
        <v>0.8520043989</v>
      </c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</row>
    <row r="50" ht="11.25" customHeight="1">
      <c r="A50" s="62" t="s">
        <v>75</v>
      </c>
      <c r="B50" s="41">
        <v>2.426682854E9</v>
      </c>
      <c r="C50" s="64">
        <v>1.986829800230802E8</v>
      </c>
      <c r="D50" s="64">
        <v>1.983512889045108E8</v>
      </c>
      <c r="E50" s="64">
        <v>2.0445746854080337E8</v>
      </c>
      <c r="F50" s="64">
        <v>2.041257774222339E8</v>
      </c>
      <c r="G50" s="64">
        <v>2.0379408630366448E8</v>
      </c>
      <c r="H50" s="64">
        <v>2.0346239518509507E8</v>
      </c>
      <c r="I50" s="64">
        <v>2.0313070406652567E8</v>
      </c>
      <c r="J50" s="64">
        <v>2.0279901294795623E8</v>
      </c>
      <c r="K50" s="64">
        <v>2.0246732182938677E8</v>
      </c>
      <c r="L50" s="64">
        <v>2.0213563071081737E8</v>
      </c>
      <c r="M50" s="64">
        <v>2.0180393959224796E8</v>
      </c>
      <c r="N50" s="64">
        <v>2.0147224847367853E8</v>
      </c>
      <c r="O50" s="64">
        <v>2.04028045E8</v>
      </c>
      <c r="P50" s="64">
        <v>2.04299329E8</v>
      </c>
      <c r="Q50" s="64">
        <v>2.03591101E8</v>
      </c>
      <c r="R50" s="64">
        <v>1.98514983E8</v>
      </c>
      <c r="S50" s="64">
        <v>1.97694238E8</v>
      </c>
      <c r="T50" s="64">
        <v>2.07250825E8</v>
      </c>
      <c r="U50" s="64">
        <v>1.96643346E8</v>
      </c>
      <c r="V50" s="64">
        <v>2.15074141E8</v>
      </c>
      <c r="W50" s="64">
        <v>2.23570209E8</v>
      </c>
      <c r="X50" s="64">
        <v>2.22376707E8</v>
      </c>
      <c r="Y50" s="64">
        <v>4.40445345E8</v>
      </c>
      <c r="Z50" s="64">
        <v>5724224.0</v>
      </c>
      <c r="AA50" s="29">
        <f t="shared" si="22"/>
        <v>2519212493</v>
      </c>
      <c r="AB50" s="30">
        <f t="shared" si="3"/>
        <v>1.038130091</v>
      </c>
      <c r="AC50" s="68">
        <f t="shared" si="4"/>
        <v>0.02841197258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</row>
    <row r="51" ht="11.25" customHeight="1">
      <c r="A51" s="54" t="s">
        <v>76</v>
      </c>
      <c r="B51" s="55">
        <f t="shared" ref="B51:AA51" si="23">B52+B54+B57</f>
        <v>6242278468</v>
      </c>
      <c r="C51" s="55">
        <f t="shared" si="23"/>
        <v>511082231.5</v>
      </c>
      <c r="D51" s="55">
        <f t="shared" si="23"/>
        <v>510229005.8</v>
      </c>
      <c r="E51" s="55">
        <f t="shared" si="23"/>
        <v>525936239</v>
      </c>
      <c r="F51" s="55">
        <f t="shared" si="23"/>
        <v>525083013.3</v>
      </c>
      <c r="G51" s="55">
        <f t="shared" si="23"/>
        <v>524229787.5</v>
      </c>
      <c r="H51" s="55">
        <f t="shared" si="23"/>
        <v>523376561.7</v>
      </c>
      <c r="I51" s="55">
        <f t="shared" si="23"/>
        <v>522523336</v>
      </c>
      <c r="J51" s="55">
        <f t="shared" si="23"/>
        <v>521670110.2</v>
      </c>
      <c r="K51" s="55">
        <f t="shared" si="23"/>
        <v>520816884.5</v>
      </c>
      <c r="L51" s="55">
        <f t="shared" si="23"/>
        <v>519963658.7</v>
      </c>
      <c r="M51" s="55">
        <f t="shared" si="23"/>
        <v>519110432.9</v>
      </c>
      <c r="N51" s="55">
        <f t="shared" si="23"/>
        <v>518257207.2</v>
      </c>
      <c r="O51" s="55">
        <f t="shared" si="23"/>
        <v>723257781</v>
      </c>
      <c r="P51" s="55">
        <f t="shared" si="23"/>
        <v>694378631</v>
      </c>
      <c r="Q51" s="55">
        <f t="shared" si="23"/>
        <v>666298005</v>
      </c>
      <c r="R51" s="55">
        <f t="shared" si="23"/>
        <v>643040743</v>
      </c>
      <c r="S51" s="55">
        <f t="shared" si="23"/>
        <v>662927134</v>
      </c>
      <c r="T51" s="55">
        <f t="shared" si="23"/>
        <v>623752753</v>
      </c>
      <c r="U51" s="55">
        <f t="shared" si="23"/>
        <v>443574144</v>
      </c>
      <c r="V51" s="55">
        <f t="shared" si="23"/>
        <v>309396900</v>
      </c>
      <c r="W51" s="55">
        <f t="shared" si="23"/>
        <v>411614764</v>
      </c>
      <c r="X51" s="55">
        <f t="shared" si="23"/>
        <v>397902606</v>
      </c>
      <c r="Y51" s="55">
        <f t="shared" si="23"/>
        <v>399349049</v>
      </c>
      <c r="Z51" s="55">
        <f t="shared" si="23"/>
        <v>476504253</v>
      </c>
      <c r="AA51" s="55">
        <f t="shared" si="23"/>
        <v>6451996763</v>
      </c>
      <c r="AB51" s="56">
        <f t="shared" si="3"/>
        <v>1.033596434</v>
      </c>
      <c r="AC51" s="57">
        <f t="shared" si="4"/>
        <v>0.9194358446</v>
      </c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</row>
    <row r="52" ht="11.25" customHeight="1">
      <c r="A52" s="58" t="s">
        <v>77</v>
      </c>
      <c r="B52" s="59">
        <f t="shared" ref="B52:AA52" si="24">B53</f>
        <v>5000000000</v>
      </c>
      <c r="C52" s="59">
        <f t="shared" si="24"/>
        <v>409371541.3</v>
      </c>
      <c r="D52" s="59">
        <f t="shared" si="24"/>
        <v>408688116.3</v>
      </c>
      <c r="E52" s="59">
        <f t="shared" si="24"/>
        <v>421269446.5</v>
      </c>
      <c r="F52" s="59">
        <f t="shared" si="24"/>
        <v>420586021.5</v>
      </c>
      <c r="G52" s="59">
        <f t="shared" si="24"/>
        <v>419902596.6</v>
      </c>
      <c r="H52" s="59">
        <f t="shared" si="24"/>
        <v>419219171.7</v>
      </c>
      <c r="I52" s="59">
        <f t="shared" si="24"/>
        <v>418535746.7</v>
      </c>
      <c r="J52" s="59">
        <f t="shared" si="24"/>
        <v>417852321.8</v>
      </c>
      <c r="K52" s="59">
        <f t="shared" si="24"/>
        <v>417168896.8</v>
      </c>
      <c r="L52" s="59">
        <f t="shared" si="24"/>
        <v>416485471.9</v>
      </c>
      <c r="M52" s="59">
        <f t="shared" si="24"/>
        <v>415802046.9</v>
      </c>
      <c r="N52" s="59">
        <f t="shared" si="24"/>
        <v>415118622</v>
      </c>
      <c r="O52" s="59">
        <f t="shared" si="24"/>
        <v>627879020</v>
      </c>
      <c r="P52" s="59">
        <f t="shared" si="24"/>
        <v>636747842</v>
      </c>
      <c r="Q52" s="59">
        <f t="shared" si="24"/>
        <v>639713982</v>
      </c>
      <c r="R52" s="59">
        <f t="shared" si="24"/>
        <v>642233683</v>
      </c>
      <c r="S52" s="59">
        <f t="shared" si="24"/>
        <v>625772887</v>
      </c>
      <c r="T52" s="59">
        <f t="shared" si="24"/>
        <v>621719920</v>
      </c>
      <c r="U52" s="59">
        <f t="shared" si="24"/>
        <v>431784372</v>
      </c>
      <c r="V52" s="59">
        <f t="shared" si="24"/>
        <v>304977000</v>
      </c>
      <c r="W52" s="59">
        <f t="shared" si="24"/>
        <v>339934398</v>
      </c>
      <c r="X52" s="59">
        <f t="shared" si="24"/>
        <v>334407416</v>
      </c>
      <c r="Y52" s="59">
        <f t="shared" si="24"/>
        <v>365837179</v>
      </c>
      <c r="Z52" s="59">
        <f t="shared" si="24"/>
        <v>397142018</v>
      </c>
      <c r="AA52" s="59">
        <f t="shared" si="24"/>
        <v>5968149717</v>
      </c>
      <c r="AB52" s="60">
        <f t="shared" si="3"/>
        <v>1.193629943</v>
      </c>
      <c r="AC52" s="61">
        <f t="shared" si="4"/>
        <v>0.95669526</v>
      </c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6"/>
      <c r="AS52" s="6"/>
    </row>
    <row r="53" ht="11.25" customHeight="1">
      <c r="A53" s="28" t="s">
        <v>78</v>
      </c>
      <c r="B53" s="29">
        <v>5.0E9</v>
      </c>
      <c r="C53" s="64">
        <v>4.093715412699747E8</v>
      </c>
      <c r="D53" s="64">
        <v>4.086881163262853E8</v>
      </c>
      <c r="E53" s="64">
        <v>4.212694464869767E8</v>
      </c>
      <c r="F53" s="64">
        <v>4.205860215432872E8</v>
      </c>
      <c r="G53" s="64">
        <v>4.199025965995977E8</v>
      </c>
      <c r="H53" s="64">
        <v>4.192191716559083E8</v>
      </c>
      <c r="I53" s="63">
        <v>4.185357467122189E8</v>
      </c>
      <c r="J53" s="63">
        <v>4.1785232176852936E8</v>
      </c>
      <c r="K53" s="63">
        <v>4.1716889682483983E8</v>
      </c>
      <c r="L53" s="63">
        <v>4.164854718811504E8</v>
      </c>
      <c r="M53" s="63">
        <v>4.15802046937461E8</v>
      </c>
      <c r="N53" s="63">
        <v>4.151186219937715E8</v>
      </c>
      <c r="O53" s="64">
        <v>6.2787902E8</v>
      </c>
      <c r="P53" s="64">
        <v>6.36747842E8</v>
      </c>
      <c r="Q53" s="64">
        <v>6.39713982E8</v>
      </c>
      <c r="R53" s="64">
        <v>6.42233683E8</v>
      </c>
      <c r="S53" s="64">
        <v>6.25772887E8</v>
      </c>
      <c r="T53" s="64">
        <v>6.2171992E8</v>
      </c>
      <c r="U53" s="64">
        <v>4.31784372E8</v>
      </c>
      <c r="V53" s="64">
        <v>3.04977E8</v>
      </c>
      <c r="W53" s="64">
        <v>3.39934398E8</v>
      </c>
      <c r="X53" s="64">
        <v>3.34407416E8</v>
      </c>
      <c r="Y53" s="64">
        <v>3.65837179E8</v>
      </c>
      <c r="Z53" s="64">
        <v>3.97142018E8</v>
      </c>
      <c r="AA53" s="29">
        <f>+O53+P53+Q53+R53+S53+T53+U53+V53+W53+X53+Y53+Z53</f>
        <v>5968149717</v>
      </c>
      <c r="AB53" s="30">
        <f t="shared" si="3"/>
        <v>1.193629943</v>
      </c>
      <c r="AC53" s="68">
        <f t="shared" si="4"/>
        <v>0.95669526</v>
      </c>
      <c r="AD53" s="5"/>
      <c r="AE53" s="5"/>
      <c r="AF53" s="70"/>
      <c r="AG53" s="71"/>
      <c r="AH53" s="71"/>
      <c r="AI53" s="5"/>
      <c r="AJ53" s="5"/>
      <c r="AK53" s="5"/>
      <c r="AL53" s="5"/>
      <c r="AM53" s="5"/>
      <c r="AN53" s="5"/>
      <c r="AO53" s="5"/>
      <c r="AP53" s="5"/>
      <c r="AQ53" s="5"/>
      <c r="AR53" s="6"/>
      <c r="AS53" s="6"/>
    </row>
    <row r="54" ht="11.25" customHeight="1">
      <c r="A54" s="58" t="s">
        <v>79</v>
      </c>
      <c r="B54" s="59">
        <f t="shared" ref="B54:AA54" si="25">B55+B56</f>
        <v>393009998.5</v>
      </c>
      <c r="C54" s="59">
        <f t="shared" si="25"/>
        <v>32177421.76</v>
      </c>
      <c r="D54" s="59">
        <f t="shared" si="25"/>
        <v>32123703.19</v>
      </c>
      <c r="E54" s="59">
        <f t="shared" si="25"/>
        <v>33112620.9</v>
      </c>
      <c r="F54" s="59">
        <f t="shared" si="25"/>
        <v>33058902.34</v>
      </c>
      <c r="G54" s="59">
        <f t="shared" si="25"/>
        <v>33005183.77</v>
      </c>
      <c r="H54" s="59">
        <f t="shared" si="25"/>
        <v>32951465.2</v>
      </c>
      <c r="I54" s="59">
        <f t="shared" si="25"/>
        <v>32897746.64</v>
      </c>
      <c r="J54" s="59">
        <f t="shared" si="25"/>
        <v>32844028.07</v>
      </c>
      <c r="K54" s="59">
        <f t="shared" si="25"/>
        <v>32790309.5</v>
      </c>
      <c r="L54" s="59">
        <f t="shared" si="25"/>
        <v>32736590.93</v>
      </c>
      <c r="M54" s="59">
        <f t="shared" si="25"/>
        <v>32682872.37</v>
      </c>
      <c r="N54" s="59">
        <f t="shared" si="25"/>
        <v>32629153.8</v>
      </c>
      <c r="O54" s="59">
        <f t="shared" si="25"/>
        <v>0</v>
      </c>
      <c r="P54" s="59">
        <f t="shared" si="25"/>
        <v>23270110</v>
      </c>
      <c r="Q54" s="59">
        <f t="shared" si="25"/>
        <v>104720</v>
      </c>
      <c r="R54" s="59">
        <f t="shared" si="25"/>
        <v>0</v>
      </c>
      <c r="S54" s="59">
        <f t="shared" si="25"/>
        <v>2346680</v>
      </c>
      <c r="T54" s="59">
        <f t="shared" si="25"/>
        <v>0</v>
      </c>
      <c r="U54" s="59">
        <f t="shared" si="25"/>
        <v>0</v>
      </c>
      <c r="V54" s="59">
        <f t="shared" si="25"/>
        <v>0</v>
      </c>
      <c r="W54" s="59">
        <f t="shared" si="25"/>
        <v>6407820</v>
      </c>
      <c r="X54" s="59">
        <f t="shared" si="25"/>
        <v>670000</v>
      </c>
      <c r="Y54" s="59">
        <f t="shared" si="25"/>
        <v>670000</v>
      </c>
      <c r="Z54" s="59">
        <f t="shared" si="25"/>
        <v>820000</v>
      </c>
      <c r="AA54" s="59">
        <f t="shared" si="25"/>
        <v>34289330</v>
      </c>
      <c r="AB54" s="60">
        <f t="shared" si="3"/>
        <v>0.08724798385</v>
      </c>
      <c r="AC54" s="61">
        <f t="shared" si="4"/>
        <v>0.02513089996</v>
      </c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6"/>
      <c r="AS54" s="6"/>
    </row>
    <row r="55" ht="11.25" customHeight="1">
      <c r="A55" s="62" t="s">
        <v>80</v>
      </c>
      <c r="B55" s="41">
        <v>3.0231538344E8</v>
      </c>
      <c r="C55" s="63">
        <v>2.4751862893691234E7</v>
      </c>
      <c r="D55" s="63">
        <v>2.471054091891045E7</v>
      </c>
      <c r="E55" s="63">
        <v>2.5471246849253383E7</v>
      </c>
      <c r="F55" s="63">
        <v>2.5429924874472592E7</v>
      </c>
      <c r="G55" s="63">
        <v>2.53886028996918E7</v>
      </c>
      <c r="H55" s="63">
        <v>2.5347280924911015E7</v>
      </c>
      <c r="I55" s="63">
        <v>2.530595895013023E7</v>
      </c>
      <c r="J55" s="63">
        <v>2.526463697534944E7</v>
      </c>
      <c r="K55" s="63">
        <v>2.522331500056865E7</v>
      </c>
      <c r="L55" s="63">
        <v>2.5181993025787864E7</v>
      </c>
      <c r="M55" s="63">
        <v>2.514067105100708E7</v>
      </c>
      <c r="N55" s="63">
        <v>2.509934907622629E7</v>
      </c>
      <c r="O55" s="64">
        <v>0.0</v>
      </c>
      <c r="P55" s="64">
        <f>18991650+4000000</f>
        <v>22991650</v>
      </c>
      <c r="Q55" s="64">
        <v>0.0</v>
      </c>
      <c r="R55" s="64">
        <v>0.0</v>
      </c>
      <c r="S55" s="64">
        <v>2346680.0</v>
      </c>
      <c r="T55" s="64"/>
      <c r="U55" s="64">
        <v>0.0</v>
      </c>
      <c r="V55" s="64">
        <v>0.0</v>
      </c>
      <c r="W55" s="64">
        <f>2963100+1340000</f>
        <v>4303100</v>
      </c>
      <c r="X55" s="64">
        <v>670000.0</v>
      </c>
      <c r="Y55" s="64">
        <v>670000.0</v>
      </c>
      <c r="Z55" s="64">
        <v>670000.0</v>
      </c>
      <c r="AA55" s="29">
        <f t="shared" ref="AA55:AA56" si="26">+O55+P55+Q55+R55+S55+T55+U55+V55+W55+X55+Y55+Z55</f>
        <v>31651430</v>
      </c>
      <c r="AB55" s="65">
        <f t="shared" si="3"/>
        <v>0.1046967231</v>
      </c>
      <c r="AC55" s="66">
        <f t="shared" si="4"/>
        <v>0.02669391935</v>
      </c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6"/>
      <c r="AS55" s="6"/>
    </row>
    <row r="56" ht="11.25" customHeight="1">
      <c r="A56" s="62" t="s">
        <v>81</v>
      </c>
      <c r="B56" s="41">
        <v>9.0694615032E7</v>
      </c>
      <c r="C56" s="63">
        <v>7425558.868107372</v>
      </c>
      <c r="D56" s="63">
        <v>7413162.275673136</v>
      </c>
      <c r="E56" s="63">
        <v>7641374.054776016</v>
      </c>
      <c r="F56" s="63">
        <v>7628977.462341779</v>
      </c>
      <c r="G56" s="63">
        <v>7616580.869907541</v>
      </c>
      <c r="H56" s="63">
        <v>7604184.277473306</v>
      </c>
      <c r="I56" s="63">
        <v>7591787.68503907</v>
      </c>
      <c r="J56" s="63">
        <v>7579391.092604834</v>
      </c>
      <c r="K56" s="63">
        <v>7566994.500170596</v>
      </c>
      <c r="L56" s="63">
        <v>7554597.90773636</v>
      </c>
      <c r="M56" s="63">
        <v>7542201.315302125</v>
      </c>
      <c r="N56" s="63">
        <v>7529804.7228678875</v>
      </c>
      <c r="O56" s="64">
        <v>0.0</v>
      </c>
      <c r="P56" s="64">
        <v>278460.0</v>
      </c>
      <c r="Q56" s="64">
        <v>104720.0</v>
      </c>
      <c r="R56" s="64">
        <v>0.0</v>
      </c>
      <c r="S56" s="64">
        <v>0.0</v>
      </c>
      <c r="T56" s="64">
        <v>0.0</v>
      </c>
      <c r="U56" s="64">
        <v>0.0</v>
      </c>
      <c r="V56" s="64">
        <v>0.0</v>
      </c>
      <c r="W56" s="64">
        <v>2104720.0</v>
      </c>
      <c r="X56" s="64">
        <v>0.0</v>
      </c>
      <c r="Y56" s="64">
        <v>0.0</v>
      </c>
      <c r="Z56" s="64">
        <v>150000.0</v>
      </c>
      <c r="AA56" s="29">
        <f t="shared" si="26"/>
        <v>2637900</v>
      </c>
      <c r="AB56" s="65">
        <f t="shared" si="3"/>
        <v>0.02908551957</v>
      </c>
      <c r="AC56" s="66">
        <f t="shared" si="4"/>
        <v>0.01992083534</v>
      </c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6"/>
      <c r="AS56" s="6"/>
    </row>
    <row r="57" ht="11.25" customHeight="1">
      <c r="A57" s="58" t="s">
        <v>82</v>
      </c>
      <c r="B57" s="59">
        <f t="shared" ref="B57:AA57" si="27">B58+B59+B60</f>
        <v>849268469.8</v>
      </c>
      <c r="C57" s="59">
        <f t="shared" si="27"/>
        <v>69533268.48</v>
      </c>
      <c r="D57" s="59">
        <f t="shared" si="27"/>
        <v>69417186.23</v>
      </c>
      <c r="E57" s="59">
        <f t="shared" si="27"/>
        <v>71554171.64</v>
      </c>
      <c r="F57" s="59">
        <f t="shared" si="27"/>
        <v>71438089.38</v>
      </c>
      <c r="G57" s="59">
        <f t="shared" si="27"/>
        <v>71322007.13</v>
      </c>
      <c r="H57" s="59">
        <f t="shared" si="27"/>
        <v>71205924.88</v>
      </c>
      <c r="I57" s="59">
        <f t="shared" si="27"/>
        <v>71089842.63</v>
      </c>
      <c r="J57" s="59">
        <f t="shared" si="27"/>
        <v>70973760.38</v>
      </c>
      <c r="K57" s="59">
        <f t="shared" si="27"/>
        <v>70857678.13</v>
      </c>
      <c r="L57" s="59">
        <f t="shared" si="27"/>
        <v>70741595.88</v>
      </c>
      <c r="M57" s="59">
        <f t="shared" si="27"/>
        <v>70625513.63</v>
      </c>
      <c r="N57" s="59">
        <f t="shared" si="27"/>
        <v>70509431.37</v>
      </c>
      <c r="O57" s="59">
        <f t="shared" si="27"/>
        <v>95378761</v>
      </c>
      <c r="P57" s="59">
        <f t="shared" si="27"/>
        <v>34360679</v>
      </c>
      <c r="Q57" s="59">
        <f t="shared" si="27"/>
        <v>26479303</v>
      </c>
      <c r="R57" s="59">
        <f t="shared" si="27"/>
        <v>807060</v>
      </c>
      <c r="S57" s="59">
        <f t="shared" si="27"/>
        <v>34807567</v>
      </c>
      <c r="T57" s="59">
        <f t="shared" si="27"/>
        <v>2032833</v>
      </c>
      <c r="U57" s="59">
        <f t="shared" si="27"/>
        <v>11789772</v>
      </c>
      <c r="V57" s="59">
        <f t="shared" si="27"/>
        <v>4419900</v>
      </c>
      <c r="W57" s="59">
        <f t="shared" si="27"/>
        <v>65272546</v>
      </c>
      <c r="X57" s="59">
        <f t="shared" si="27"/>
        <v>62825190</v>
      </c>
      <c r="Y57" s="59">
        <f t="shared" si="27"/>
        <v>32841870</v>
      </c>
      <c r="Z57" s="59">
        <f t="shared" si="27"/>
        <v>78542235</v>
      </c>
      <c r="AA57" s="59">
        <f t="shared" si="27"/>
        <v>449557716</v>
      </c>
      <c r="AB57" s="60">
        <f t="shared" si="3"/>
        <v>0.5293469992</v>
      </c>
      <c r="AC57" s="61">
        <f t="shared" si="4"/>
        <v>1.113925236</v>
      </c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6"/>
      <c r="AS57" s="6"/>
    </row>
    <row r="58" ht="11.25" customHeight="1">
      <c r="A58" s="28" t="s">
        <v>83</v>
      </c>
      <c r="B58" s="41">
        <v>2.6509311476666665E8</v>
      </c>
      <c r="C58" s="63">
        <v>2.170431539441772E7</v>
      </c>
      <c r="D58" s="63">
        <v>2.166808114501135E7</v>
      </c>
      <c r="E58" s="63">
        <v>2.233512594505245E7</v>
      </c>
      <c r="F58" s="63">
        <v>2.229889169564607E7</v>
      </c>
      <c r="G58" s="63">
        <v>2.2262657446239695E7</v>
      </c>
      <c r="H58" s="63">
        <v>2.2226423196833324E7</v>
      </c>
      <c r="I58" s="63">
        <v>2.219018894742695E7</v>
      </c>
      <c r="J58" s="63">
        <v>2.2153954698020574E7</v>
      </c>
      <c r="K58" s="63">
        <v>2.2117720448614195E7</v>
      </c>
      <c r="L58" s="63">
        <v>2.2081486199207824E7</v>
      </c>
      <c r="M58" s="63">
        <v>2.2045251949801452E7</v>
      </c>
      <c r="N58" s="63">
        <v>2.2009017700395074E7</v>
      </c>
      <c r="O58" s="63">
        <v>4.634574E7</v>
      </c>
      <c r="P58" s="63">
        <v>0.0</v>
      </c>
      <c r="Q58" s="63">
        <v>0.0</v>
      </c>
      <c r="R58" s="63">
        <v>0.0</v>
      </c>
      <c r="S58" s="63">
        <v>2.9315469E7</v>
      </c>
      <c r="T58" s="63"/>
      <c r="U58" s="63">
        <v>0.0</v>
      </c>
      <c r="V58" s="63">
        <v>0.0</v>
      </c>
      <c r="W58" s="63">
        <v>6.2763077E7</v>
      </c>
      <c r="X58" s="63">
        <v>5.1104834E7</v>
      </c>
      <c r="Y58" s="63">
        <v>0.0</v>
      </c>
      <c r="Z58" s="63">
        <v>6.0027027E7</v>
      </c>
      <c r="AA58" s="29">
        <f t="shared" ref="AA58:AA60" si="28">+O58+P58+Q58+R58+S58+T58+U58+V58+W58+X58+Y58+Z58</f>
        <v>249556147</v>
      </c>
      <c r="AB58" s="65">
        <f t="shared" si="3"/>
        <v>0.9413905269</v>
      </c>
      <c r="AC58" s="66">
        <f t="shared" si="4"/>
        <v>2.727383285</v>
      </c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6"/>
      <c r="AS58" s="6"/>
    </row>
    <row r="59" ht="11.25" customHeight="1">
      <c r="A59" s="28" t="s">
        <v>84</v>
      </c>
      <c r="B59" s="41">
        <v>3.07234243E8</v>
      </c>
      <c r="C59" s="63">
        <v>2.515459111756479E7</v>
      </c>
      <c r="D59" s="63">
        <v>2.5112596808520444E7</v>
      </c>
      <c r="E59" s="63">
        <v>2.5885679898091063E7</v>
      </c>
      <c r="F59" s="63">
        <v>2.584368558904671E7</v>
      </c>
      <c r="G59" s="63">
        <v>2.5801691280002356E7</v>
      </c>
      <c r="H59" s="63">
        <v>2.575969697095801E7</v>
      </c>
      <c r="I59" s="63">
        <v>2.5717702661913663E7</v>
      </c>
      <c r="J59" s="63">
        <v>2.567570835286931E7</v>
      </c>
      <c r="K59" s="63">
        <v>2.5633714043824956E7</v>
      </c>
      <c r="L59" s="63">
        <v>2.559171973478061E7</v>
      </c>
      <c r="M59" s="63">
        <v>2.5549725425736263E7</v>
      </c>
      <c r="N59" s="63">
        <v>2.550773111669191E7</v>
      </c>
      <c r="O59" s="64">
        <v>3.3313993E7</v>
      </c>
      <c r="P59" s="64">
        <v>2.2227347E7</v>
      </c>
      <c r="Q59" s="64">
        <v>1.4279305E7</v>
      </c>
      <c r="R59" s="64">
        <v>807060.0</v>
      </c>
      <c r="S59" s="64">
        <v>5492098.0</v>
      </c>
      <c r="T59" s="64">
        <v>1649500.0</v>
      </c>
      <c r="U59" s="64">
        <v>4188450.0</v>
      </c>
      <c r="V59" s="64">
        <v>3919900.0</v>
      </c>
      <c r="W59" s="64">
        <v>342800.0</v>
      </c>
      <c r="X59" s="64">
        <v>5503690.0</v>
      </c>
      <c r="Y59" s="64">
        <v>4248797.0</v>
      </c>
      <c r="Z59" s="64">
        <v>4495100.0</v>
      </c>
      <c r="AA59" s="29">
        <f t="shared" si="28"/>
        <v>100468040</v>
      </c>
      <c r="AB59" s="65">
        <f t="shared" si="3"/>
        <v>0.3270079501</v>
      </c>
      <c r="AC59" s="66">
        <f t="shared" si="4"/>
        <v>0.1762250033</v>
      </c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6"/>
      <c r="AS59" s="6"/>
    </row>
    <row r="60" ht="11.25" customHeight="1">
      <c r="A60" s="28" t="s">
        <v>85</v>
      </c>
      <c r="B60" s="41">
        <v>2.76941112E8</v>
      </c>
      <c r="C60" s="63">
        <v>2.2674361972092137E7</v>
      </c>
      <c r="D60" s="63">
        <v>2.263650827931736E7</v>
      </c>
      <c r="E60" s="63">
        <v>2.3333365792345565E7</v>
      </c>
      <c r="F60" s="63">
        <v>2.3295512099570785E7</v>
      </c>
      <c r="G60" s="63">
        <v>2.3257658406796E7</v>
      </c>
      <c r="H60" s="63">
        <v>2.3219804714021225E7</v>
      </c>
      <c r="I60" s="63">
        <v>2.318195102124645E7</v>
      </c>
      <c r="J60" s="63">
        <v>2.3144097328471668E7</v>
      </c>
      <c r="K60" s="63">
        <v>2.3106243635696884E7</v>
      </c>
      <c r="L60" s="63">
        <v>2.3068389942922108E7</v>
      </c>
      <c r="M60" s="63">
        <v>2.303053625014733E7</v>
      </c>
      <c r="N60" s="63">
        <v>2.2992682557372548E7</v>
      </c>
      <c r="O60" s="64">
        <v>1.5719028E7</v>
      </c>
      <c r="P60" s="64">
        <v>1.2133332E7</v>
      </c>
      <c r="Q60" s="64">
        <v>1.2199998E7</v>
      </c>
      <c r="R60" s="64">
        <v>0.0</v>
      </c>
      <c r="S60" s="64">
        <v>0.0</v>
      </c>
      <c r="T60" s="64">
        <v>383333.0</v>
      </c>
      <c r="U60" s="64">
        <v>7601322.0</v>
      </c>
      <c r="V60" s="64">
        <v>500000.0</v>
      </c>
      <c r="W60" s="64">
        <v>2166669.0</v>
      </c>
      <c r="X60" s="64">
        <v>6216666.0</v>
      </c>
      <c r="Y60" s="64">
        <v>2.8593073E7</v>
      </c>
      <c r="Z60" s="64">
        <v>1.4020108E7</v>
      </c>
      <c r="AA60" s="29">
        <f t="shared" si="28"/>
        <v>99533529</v>
      </c>
      <c r="AB60" s="65">
        <f t="shared" si="3"/>
        <v>0.3594032258</v>
      </c>
      <c r="AC60" s="66">
        <f t="shared" si="4"/>
        <v>0.6097639092</v>
      </c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6"/>
      <c r="AS60" s="6"/>
    </row>
    <row r="61" ht="11.25" customHeight="1">
      <c r="A61" s="22" t="s">
        <v>86</v>
      </c>
      <c r="B61" s="23">
        <f t="shared" ref="B61:AA61" si="29">B62+B76+B118+B120</f>
        <v>28134203200</v>
      </c>
      <c r="C61" s="23">
        <f t="shared" si="29"/>
        <v>2303468425</v>
      </c>
      <c r="D61" s="23">
        <f t="shared" si="29"/>
        <v>2299622902</v>
      </c>
      <c r="E61" s="23">
        <f t="shared" si="29"/>
        <v>2370416042</v>
      </c>
      <c r="F61" s="23">
        <f t="shared" si="29"/>
        <v>2366570519</v>
      </c>
      <c r="G61" s="23">
        <f t="shared" si="29"/>
        <v>2362724995</v>
      </c>
      <c r="H61" s="23">
        <f t="shared" si="29"/>
        <v>2358879472</v>
      </c>
      <c r="I61" s="23">
        <f t="shared" si="29"/>
        <v>2355033949</v>
      </c>
      <c r="J61" s="23">
        <f t="shared" si="29"/>
        <v>2351188426</v>
      </c>
      <c r="K61" s="23">
        <f t="shared" si="29"/>
        <v>2347342902</v>
      </c>
      <c r="L61" s="23">
        <f t="shared" si="29"/>
        <v>2343497379</v>
      </c>
      <c r="M61" s="23">
        <f t="shared" si="29"/>
        <v>2339651856</v>
      </c>
      <c r="N61" s="23">
        <f t="shared" si="29"/>
        <v>2335806333</v>
      </c>
      <c r="O61" s="23">
        <f t="shared" si="29"/>
        <v>1102821516</v>
      </c>
      <c r="P61" s="23">
        <f t="shared" si="29"/>
        <v>1851018360</v>
      </c>
      <c r="Q61" s="23">
        <f t="shared" si="29"/>
        <v>1923952779</v>
      </c>
      <c r="R61" s="23">
        <f t="shared" si="29"/>
        <v>1989749384</v>
      </c>
      <c r="S61" s="23">
        <f t="shared" si="29"/>
        <v>2071456314</v>
      </c>
      <c r="T61" s="23">
        <f t="shared" si="29"/>
        <v>2615865278</v>
      </c>
      <c r="U61" s="23">
        <f t="shared" si="29"/>
        <v>2130315876</v>
      </c>
      <c r="V61" s="23">
        <f t="shared" si="29"/>
        <v>2231077507</v>
      </c>
      <c r="W61" s="23">
        <f t="shared" si="29"/>
        <v>1765007353</v>
      </c>
      <c r="X61" s="23">
        <f t="shared" si="29"/>
        <v>2905840283</v>
      </c>
      <c r="Y61" s="23">
        <f t="shared" si="29"/>
        <v>2016386622</v>
      </c>
      <c r="Z61" s="23">
        <f t="shared" si="29"/>
        <v>2920403163</v>
      </c>
      <c r="AA61" s="23">
        <f t="shared" si="29"/>
        <v>25572187827</v>
      </c>
      <c r="AB61" s="24">
        <f t="shared" si="3"/>
        <v>0.9089359185</v>
      </c>
      <c r="AC61" s="53">
        <f t="shared" si="4"/>
        <v>1.250276242</v>
      </c>
      <c r="AD61" s="5"/>
      <c r="AE61" s="5"/>
      <c r="AF61" s="26"/>
      <c r="AG61" s="26"/>
      <c r="AH61" s="26"/>
      <c r="AI61" s="5"/>
      <c r="AJ61" s="5"/>
      <c r="AK61" s="5"/>
      <c r="AL61" s="5"/>
      <c r="AM61" s="5"/>
      <c r="AN61" s="5"/>
      <c r="AO61" s="5"/>
      <c r="AP61" s="5"/>
      <c r="AQ61" s="5"/>
      <c r="AR61" s="6"/>
      <c r="AS61" s="6"/>
    </row>
    <row r="62" ht="11.25" customHeight="1">
      <c r="A62" s="54" t="s">
        <v>87</v>
      </c>
      <c r="B62" s="55">
        <f t="shared" ref="B62:AA62" si="30">B63+B65+B68+B74</f>
        <v>1247556812</v>
      </c>
      <c r="C62" s="55">
        <f t="shared" si="30"/>
        <v>102142851</v>
      </c>
      <c r="D62" s="55">
        <f t="shared" si="30"/>
        <v>101972328.7</v>
      </c>
      <c r="E62" s="55">
        <f t="shared" si="30"/>
        <v>105111513.5</v>
      </c>
      <c r="F62" s="55">
        <f t="shared" si="30"/>
        <v>104940991.2</v>
      </c>
      <c r="G62" s="55">
        <f t="shared" si="30"/>
        <v>104770468.9</v>
      </c>
      <c r="H62" s="55">
        <f t="shared" si="30"/>
        <v>104599946.6</v>
      </c>
      <c r="I62" s="55">
        <f t="shared" si="30"/>
        <v>104429424.3</v>
      </c>
      <c r="J62" s="55">
        <f t="shared" si="30"/>
        <v>104258902.1</v>
      </c>
      <c r="K62" s="55">
        <f t="shared" si="30"/>
        <v>104088379.8</v>
      </c>
      <c r="L62" s="55">
        <f t="shared" si="30"/>
        <v>103917857.5</v>
      </c>
      <c r="M62" s="55">
        <f t="shared" si="30"/>
        <v>103747335.2</v>
      </c>
      <c r="N62" s="55">
        <f t="shared" si="30"/>
        <v>103576812.9</v>
      </c>
      <c r="O62" s="55">
        <f t="shared" si="30"/>
        <v>31506863</v>
      </c>
      <c r="P62" s="55">
        <f t="shared" si="30"/>
        <v>63466190</v>
      </c>
      <c r="Q62" s="55">
        <f t="shared" si="30"/>
        <v>86532766</v>
      </c>
      <c r="R62" s="55">
        <f t="shared" si="30"/>
        <v>-5269784</v>
      </c>
      <c r="S62" s="55">
        <f t="shared" si="30"/>
        <v>21705255</v>
      </c>
      <c r="T62" s="55">
        <f t="shared" si="30"/>
        <v>176001067</v>
      </c>
      <c r="U62" s="55">
        <f t="shared" si="30"/>
        <v>95272118</v>
      </c>
      <c r="V62" s="55">
        <f t="shared" si="30"/>
        <v>67051774</v>
      </c>
      <c r="W62" s="55">
        <f t="shared" si="30"/>
        <v>14917717</v>
      </c>
      <c r="X62" s="55">
        <f t="shared" si="30"/>
        <v>53473146</v>
      </c>
      <c r="Y62" s="55">
        <f t="shared" si="30"/>
        <v>44213158</v>
      </c>
      <c r="Z62" s="55">
        <f t="shared" si="30"/>
        <v>41190002</v>
      </c>
      <c r="AA62" s="55">
        <f t="shared" si="30"/>
        <v>666233378</v>
      </c>
      <c r="AB62" s="56">
        <f t="shared" si="3"/>
        <v>0.534030492</v>
      </c>
      <c r="AC62" s="57">
        <f t="shared" si="4"/>
        <v>0.3976758972</v>
      </c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6"/>
      <c r="AS62" s="6"/>
    </row>
    <row r="63" ht="11.25" customHeight="1">
      <c r="A63" s="58" t="s">
        <v>88</v>
      </c>
      <c r="B63" s="59">
        <f t="shared" ref="B63:AA63" si="31">B64</f>
        <v>200000000</v>
      </c>
      <c r="C63" s="59">
        <f t="shared" si="31"/>
        <v>16374861.65</v>
      </c>
      <c r="D63" s="59">
        <f t="shared" si="31"/>
        <v>16347524.65</v>
      </c>
      <c r="E63" s="59">
        <f t="shared" si="31"/>
        <v>16850777.86</v>
      </c>
      <c r="F63" s="59">
        <f t="shared" si="31"/>
        <v>16823440.86</v>
      </c>
      <c r="G63" s="59">
        <f t="shared" si="31"/>
        <v>16796103.86</v>
      </c>
      <c r="H63" s="59">
        <f t="shared" si="31"/>
        <v>16768766.87</v>
      </c>
      <c r="I63" s="59">
        <f t="shared" si="31"/>
        <v>16741429.87</v>
      </c>
      <c r="J63" s="59">
        <f t="shared" si="31"/>
        <v>16714092.87</v>
      </c>
      <c r="K63" s="59">
        <f t="shared" si="31"/>
        <v>16686755.87</v>
      </c>
      <c r="L63" s="59">
        <f t="shared" si="31"/>
        <v>16659418.88</v>
      </c>
      <c r="M63" s="59">
        <f t="shared" si="31"/>
        <v>16632081.88</v>
      </c>
      <c r="N63" s="59">
        <f t="shared" si="31"/>
        <v>16604744.88</v>
      </c>
      <c r="O63" s="59">
        <f t="shared" si="31"/>
        <v>5284000</v>
      </c>
      <c r="P63" s="59">
        <f t="shared" si="31"/>
        <v>532500</v>
      </c>
      <c r="Q63" s="59">
        <f t="shared" si="31"/>
        <v>28963499</v>
      </c>
      <c r="R63" s="59">
        <f t="shared" si="31"/>
        <v>8742536</v>
      </c>
      <c r="S63" s="59">
        <f t="shared" si="31"/>
        <v>8825000</v>
      </c>
      <c r="T63" s="59">
        <f t="shared" si="31"/>
        <v>0</v>
      </c>
      <c r="U63" s="59">
        <f t="shared" si="31"/>
        <v>0</v>
      </c>
      <c r="V63" s="59">
        <f t="shared" si="31"/>
        <v>832240</v>
      </c>
      <c r="W63" s="59">
        <f t="shared" si="31"/>
        <v>-25272576</v>
      </c>
      <c r="X63" s="59">
        <f t="shared" si="31"/>
        <v>3217000</v>
      </c>
      <c r="Y63" s="59">
        <f t="shared" si="31"/>
        <v>0</v>
      </c>
      <c r="Z63" s="59">
        <f t="shared" si="31"/>
        <v>10928800</v>
      </c>
      <c r="AA63" s="59">
        <f t="shared" si="31"/>
        <v>20845463</v>
      </c>
      <c r="AB63" s="72">
        <f t="shared" si="3"/>
        <v>0.104227315</v>
      </c>
      <c r="AC63" s="73">
        <f t="shared" si="4"/>
        <v>0.6581733161</v>
      </c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6"/>
      <c r="AS63" s="6"/>
    </row>
    <row r="64" ht="11.25" customHeight="1">
      <c r="A64" s="28" t="s">
        <v>89</v>
      </c>
      <c r="B64" s="41">
        <v>2.0E8</v>
      </c>
      <c r="C64" s="64">
        <v>1.6374861650798988E7</v>
      </c>
      <c r="D64" s="64">
        <v>1.634752465305141E7</v>
      </c>
      <c r="E64" s="64">
        <v>1.6850777859479066E7</v>
      </c>
      <c r="F64" s="64">
        <v>1.682344086173149E7</v>
      </c>
      <c r="G64" s="64">
        <v>1.6796103863983907E7</v>
      </c>
      <c r="H64" s="64">
        <v>1.6768766866236331E7</v>
      </c>
      <c r="I64" s="64">
        <v>1.6741429868488753E7</v>
      </c>
      <c r="J64" s="64">
        <v>1.6714092870741174E7</v>
      </c>
      <c r="K64" s="64">
        <v>1.6686755872993594E7</v>
      </c>
      <c r="L64" s="64">
        <v>1.6659418875246016E7</v>
      </c>
      <c r="M64" s="64">
        <v>1.663208187749844E7</v>
      </c>
      <c r="N64" s="64">
        <v>1.660474487975086E7</v>
      </c>
      <c r="O64" s="64">
        <v>5284000.0</v>
      </c>
      <c r="P64" s="64">
        <v>532500.0</v>
      </c>
      <c r="Q64" s="64">
        <f>19073000+9890499</f>
        <v>28963499</v>
      </c>
      <c r="R64" s="64">
        <v>8742536.0</v>
      </c>
      <c r="S64" s="64">
        <v>8825000.0</v>
      </c>
      <c r="T64" s="64">
        <v>0.0</v>
      </c>
      <c r="U64" s="64">
        <v>0.0</v>
      </c>
      <c r="V64" s="64">
        <v>832240.0</v>
      </c>
      <c r="W64" s="64">
        <v>-2.5272576E7</v>
      </c>
      <c r="X64" s="64">
        <v>3217000.0</v>
      </c>
      <c r="Y64" s="64">
        <v>0.0</v>
      </c>
      <c r="Z64" s="64">
        <v>1.09288E7</v>
      </c>
      <c r="AA64" s="29">
        <f>+O64+P64+Q64+R64+S64+T64+U64+V64-21207536+W64+X64+Y64+Z64</f>
        <v>20845463</v>
      </c>
      <c r="AB64" s="30">
        <f t="shared" si="3"/>
        <v>0.104227315</v>
      </c>
      <c r="AC64" s="68">
        <f t="shared" si="4"/>
        <v>0.6581733161</v>
      </c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6"/>
      <c r="AS64" s="6"/>
    </row>
    <row r="65" ht="11.25" customHeight="1">
      <c r="A65" s="58" t="s">
        <v>90</v>
      </c>
      <c r="B65" s="59">
        <f t="shared" ref="B65:AA65" si="32">B66+B67</f>
        <v>428282000</v>
      </c>
      <c r="C65" s="59">
        <f t="shared" si="32"/>
        <v>35065292.49</v>
      </c>
      <c r="D65" s="59">
        <f t="shared" si="32"/>
        <v>35006752.77</v>
      </c>
      <c r="E65" s="59">
        <f t="shared" si="32"/>
        <v>36084424.22</v>
      </c>
      <c r="F65" s="59">
        <f t="shared" si="32"/>
        <v>36025884.5</v>
      </c>
      <c r="G65" s="59">
        <f t="shared" si="32"/>
        <v>35967344.78</v>
      </c>
      <c r="H65" s="59">
        <f t="shared" si="32"/>
        <v>35908805.06</v>
      </c>
      <c r="I65" s="59">
        <f t="shared" si="32"/>
        <v>35850265.33</v>
      </c>
      <c r="J65" s="59">
        <f t="shared" si="32"/>
        <v>35791725.61</v>
      </c>
      <c r="K65" s="59">
        <f t="shared" si="32"/>
        <v>35733185.89</v>
      </c>
      <c r="L65" s="59">
        <f t="shared" si="32"/>
        <v>35674646.17</v>
      </c>
      <c r="M65" s="59">
        <f t="shared" si="32"/>
        <v>35616106.45</v>
      </c>
      <c r="N65" s="59">
        <f t="shared" si="32"/>
        <v>35557566.73</v>
      </c>
      <c r="O65" s="59">
        <f t="shared" si="32"/>
        <v>10521746</v>
      </c>
      <c r="P65" s="59">
        <f t="shared" si="32"/>
        <v>16001224</v>
      </c>
      <c r="Q65" s="59">
        <f t="shared" si="32"/>
        <v>13612800</v>
      </c>
      <c r="R65" s="59">
        <f t="shared" si="32"/>
        <v>64001</v>
      </c>
      <c r="S65" s="59">
        <f t="shared" si="32"/>
        <v>6340764</v>
      </c>
      <c r="T65" s="59">
        <f t="shared" si="32"/>
        <v>126432829</v>
      </c>
      <c r="U65" s="59">
        <f t="shared" si="32"/>
        <v>64276987</v>
      </c>
      <c r="V65" s="59">
        <f t="shared" si="32"/>
        <v>2509500</v>
      </c>
      <c r="W65" s="59">
        <f t="shared" si="32"/>
        <v>8687089</v>
      </c>
      <c r="X65" s="59">
        <f t="shared" si="32"/>
        <v>15739934</v>
      </c>
      <c r="Y65" s="59">
        <f t="shared" si="32"/>
        <v>8254245</v>
      </c>
      <c r="Z65" s="59">
        <f t="shared" si="32"/>
        <v>6292310</v>
      </c>
      <c r="AA65" s="59">
        <f t="shared" si="32"/>
        <v>278733429</v>
      </c>
      <c r="AB65" s="60">
        <f t="shared" si="3"/>
        <v>0.6508175198</v>
      </c>
      <c r="AC65" s="61">
        <f t="shared" si="4"/>
        <v>0.1769612091</v>
      </c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6"/>
      <c r="AS65" s="6"/>
    </row>
    <row r="66" ht="11.25" customHeight="1">
      <c r="A66" s="62" t="s">
        <v>91</v>
      </c>
      <c r="B66" s="41">
        <v>2.50532E8</v>
      </c>
      <c r="C66" s="63">
        <v>2.051213419548986E7</v>
      </c>
      <c r="D66" s="63">
        <v>2.0477890231891382E7</v>
      </c>
      <c r="E66" s="63">
        <v>2.110829539345505E7</v>
      </c>
      <c r="F66" s="63">
        <v>2.1074051429856565E7</v>
      </c>
      <c r="G66" s="63">
        <v>2.1039807466258083E7</v>
      </c>
      <c r="H66" s="63">
        <v>2.1005563502659604E7</v>
      </c>
      <c r="I66" s="63">
        <v>2.097131953906112E7</v>
      </c>
      <c r="J66" s="63">
        <v>2.093707557546264E7</v>
      </c>
      <c r="K66" s="63">
        <v>2.0902831611864157E7</v>
      </c>
      <c r="L66" s="63">
        <v>2.0868587648265675E7</v>
      </c>
      <c r="M66" s="63">
        <v>2.0834343684667196E7</v>
      </c>
      <c r="N66" s="63">
        <v>2.0800099721068714E7</v>
      </c>
      <c r="O66" s="63">
        <v>0.0</v>
      </c>
      <c r="P66" s="63">
        <v>0.0</v>
      </c>
      <c r="Q66" s="64">
        <v>0.0</v>
      </c>
      <c r="R66" s="64">
        <v>0.0</v>
      </c>
      <c r="S66" s="64">
        <v>0.0</v>
      </c>
      <c r="T66" s="64">
        <v>0.0</v>
      </c>
      <c r="U66" s="64">
        <v>0.0</v>
      </c>
      <c r="V66" s="64">
        <v>0.0</v>
      </c>
      <c r="W66" s="64">
        <v>0.0</v>
      </c>
      <c r="X66" s="64">
        <v>6533814.0</v>
      </c>
      <c r="Y66" s="64">
        <v>0.0</v>
      </c>
      <c r="Z66" s="64">
        <v>0.0</v>
      </c>
      <c r="AA66" s="29">
        <f>+O66+P66+Q66+R66+S66+T66+U66+V66+W66+X66+166491287+Y66+Z66</f>
        <v>173025101</v>
      </c>
      <c r="AB66" s="65">
        <f t="shared" si="3"/>
        <v>0.6906307418</v>
      </c>
      <c r="AC66" s="66">
        <f t="shared" si="4"/>
        <v>0</v>
      </c>
      <c r="AD66" s="19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6"/>
      <c r="AS66" s="6"/>
    </row>
    <row r="67" ht="11.25" customHeight="1">
      <c r="A67" s="28" t="s">
        <v>92</v>
      </c>
      <c r="B67" s="29">
        <v>1.7775E8</v>
      </c>
      <c r="C67" s="64">
        <v>1.4553158292147601E7</v>
      </c>
      <c r="D67" s="64">
        <v>1.4528862535399443E7</v>
      </c>
      <c r="E67" s="64">
        <v>1.4976128822612023E7</v>
      </c>
      <c r="F67" s="64">
        <v>1.495183306586386E7</v>
      </c>
      <c r="G67" s="64">
        <v>1.4927537309115699E7</v>
      </c>
      <c r="H67" s="64">
        <v>1.490324155236754E7</v>
      </c>
      <c r="I67" s="64">
        <v>1.4878945795619382E7</v>
      </c>
      <c r="J67" s="64">
        <v>1.485465003887122E7</v>
      </c>
      <c r="K67" s="64">
        <v>1.4830354282123057E7</v>
      </c>
      <c r="L67" s="64">
        <v>1.4806058525374899E7</v>
      </c>
      <c r="M67" s="64">
        <v>1.478176276862674E7</v>
      </c>
      <c r="N67" s="64">
        <v>1.4757467011878578E7</v>
      </c>
      <c r="O67" s="64">
        <v>1.0521746E7</v>
      </c>
      <c r="P67" s="64">
        <v>1.6001224E7</v>
      </c>
      <c r="Q67" s="64">
        <v>1.36128E7</v>
      </c>
      <c r="R67" s="64">
        <v>64001.0</v>
      </c>
      <c r="S67" s="64">
        <v>6340764.0</v>
      </c>
      <c r="T67" s="64">
        <v>1.26432829E8</v>
      </c>
      <c r="U67" s="64">
        <v>6.4276987E7</v>
      </c>
      <c r="V67" s="64">
        <v>2509500.0</v>
      </c>
      <c r="W67" s="64">
        <v>8687089.0</v>
      </c>
      <c r="X67" s="64">
        <v>9206120.0</v>
      </c>
      <c r="Y67" s="64">
        <v>8254245.0</v>
      </c>
      <c r="Z67" s="64">
        <v>6292310.0</v>
      </c>
      <c r="AA67" s="29">
        <f>+O67+P67+Q67+R67+S67+T67+U67+V67+W67+X67-166491287+Y67+Z67</f>
        <v>105708328</v>
      </c>
      <c r="AB67" s="30">
        <f t="shared" si="3"/>
        <v>0.5947022672</v>
      </c>
      <c r="AC67" s="68">
        <f t="shared" si="4"/>
        <v>0.4263814376</v>
      </c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6"/>
      <c r="AS67" s="6"/>
    </row>
    <row r="68" ht="11.25" customHeight="1">
      <c r="A68" s="58" t="s">
        <v>93</v>
      </c>
      <c r="B68" s="59">
        <f t="shared" ref="B68:AA68" si="33">B69+B70+B71+B72+B73</f>
        <v>607274811.7</v>
      </c>
      <c r="C68" s="59">
        <f t="shared" si="33"/>
        <v>49720205.13</v>
      </c>
      <c r="D68" s="59">
        <f t="shared" si="33"/>
        <v>49637199.78</v>
      </c>
      <c r="E68" s="59">
        <f t="shared" si="33"/>
        <v>51165264.76</v>
      </c>
      <c r="F68" s="59">
        <f t="shared" si="33"/>
        <v>51082259.41</v>
      </c>
      <c r="G68" s="59">
        <f t="shared" si="33"/>
        <v>50999254.05</v>
      </c>
      <c r="H68" s="59">
        <f t="shared" si="33"/>
        <v>50916248.7</v>
      </c>
      <c r="I68" s="59">
        <f t="shared" si="33"/>
        <v>50833243.35</v>
      </c>
      <c r="J68" s="59">
        <f t="shared" si="33"/>
        <v>50750238</v>
      </c>
      <c r="K68" s="59">
        <f t="shared" si="33"/>
        <v>50667232.65</v>
      </c>
      <c r="L68" s="59">
        <f t="shared" si="33"/>
        <v>50584227.3</v>
      </c>
      <c r="M68" s="59">
        <f t="shared" si="33"/>
        <v>50501221.95</v>
      </c>
      <c r="N68" s="59">
        <f t="shared" si="33"/>
        <v>50418216.6</v>
      </c>
      <c r="O68" s="59">
        <f t="shared" si="33"/>
        <v>15701117</v>
      </c>
      <c r="P68" s="59">
        <f t="shared" si="33"/>
        <v>46932466</v>
      </c>
      <c r="Q68" s="59">
        <f t="shared" si="33"/>
        <v>43956467</v>
      </c>
      <c r="R68" s="59">
        <f t="shared" si="33"/>
        <v>-14076321</v>
      </c>
      <c r="S68" s="59">
        <f t="shared" si="33"/>
        <v>6539491</v>
      </c>
      <c r="T68" s="59">
        <f t="shared" si="33"/>
        <v>49568238</v>
      </c>
      <c r="U68" s="59">
        <f t="shared" si="33"/>
        <v>30995131</v>
      </c>
      <c r="V68" s="59">
        <f t="shared" si="33"/>
        <v>63710034</v>
      </c>
      <c r="W68" s="59">
        <f t="shared" si="33"/>
        <v>31503204</v>
      </c>
      <c r="X68" s="59">
        <f t="shared" si="33"/>
        <v>34516212</v>
      </c>
      <c r="Y68" s="59">
        <f t="shared" si="33"/>
        <v>35958913</v>
      </c>
      <c r="Z68" s="59">
        <f t="shared" si="33"/>
        <v>23968892</v>
      </c>
      <c r="AA68" s="59">
        <f t="shared" si="33"/>
        <v>366654486</v>
      </c>
      <c r="AB68" s="60">
        <f t="shared" si="3"/>
        <v>0.6037702848</v>
      </c>
      <c r="AC68" s="61">
        <f t="shared" si="4"/>
        <v>0.4754014247</v>
      </c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6"/>
      <c r="AS68" s="6"/>
    </row>
    <row r="69" ht="11.25" customHeight="1">
      <c r="A69" s="62" t="s">
        <v>94</v>
      </c>
      <c r="B69" s="41">
        <v>1.644192E8</v>
      </c>
      <c r="C69" s="63">
        <v>1.3461708263675246E7</v>
      </c>
      <c r="D69" s="63">
        <v>1.3439234627174955E7</v>
      </c>
      <c r="E69" s="63">
        <v>1.3852957075166306E7</v>
      </c>
      <c r="F69" s="63">
        <v>1.383048343866601E7</v>
      </c>
      <c r="G69" s="63">
        <v>1.3808009802165715E7</v>
      </c>
      <c r="H69" s="63">
        <v>1.3785536165665423E7</v>
      </c>
      <c r="I69" s="63">
        <v>1.3763062529165132E7</v>
      </c>
      <c r="J69" s="63">
        <v>1.3740588892664837E7</v>
      </c>
      <c r="K69" s="63">
        <v>1.3718115256164543E7</v>
      </c>
      <c r="L69" s="63">
        <v>1.3695641619664252E7</v>
      </c>
      <c r="M69" s="63">
        <v>1.3673167983163958E7</v>
      </c>
      <c r="N69" s="63">
        <v>1.3650694346663665E7</v>
      </c>
      <c r="O69" s="64">
        <v>4266010.0</v>
      </c>
      <c r="P69" s="64">
        <v>1.4551383E7</v>
      </c>
      <c r="Q69" s="64">
        <v>8804660.0</v>
      </c>
      <c r="R69" s="64">
        <v>213890.0</v>
      </c>
      <c r="S69" s="64">
        <v>0.0</v>
      </c>
      <c r="T69" s="64">
        <v>4625224.0</v>
      </c>
      <c r="U69" s="64">
        <v>3594040.0</v>
      </c>
      <c r="V69" s="64">
        <v>5865415.0</v>
      </c>
      <c r="W69" s="64">
        <v>5717052.0</v>
      </c>
      <c r="X69" s="64">
        <v>8647434.0</v>
      </c>
      <c r="Y69" s="64">
        <v>8100340.0</v>
      </c>
      <c r="Z69" s="64">
        <v>5126795.0</v>
      </c>
      <c r="AA69" s="29">
        <f t="shared" ref="AA69:AA70" si="34">+O69+P69+Q69+R69+S69+T69+U69+V69+W69+X69+Y69+Z69</f>
        <v>69512243</v>
      </c>
      <c r="AB69" s="30">
        <f t="shared" si="3"/>
        <v>0.4227744874</v>
      </c>
      <c r="AC69" s="66">
        <f t="shared" si="4"/>
        <v>0.3755702728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6"/>
      <c r="AS69" s="6"/>
    </row>
    <row r="70" ht="11.25" customHeight="1">
      <c r="A70" s="62" t="s">
        <v>95</v>
      </c>
      <c r="B70" s="41">
        <v>1.1E8</v>
      </c>
      <c r="C70" s="63">
        <v>9006173.907939443</v>
      </c>
      <c r="D70" s="63">
        <v>8991138.559178276</v>
      </c>
      <c r="E70" s="63">
        <v>9267927.822713487</v>
      </c>
      <c r="F70" s="63">
        <v>9252892.473952318</v>
      </c>
      <c r="G70" s="63">
        <v>9237857.12519115</v>
      </c>
      <c r="H70" s="63">
        <v>9222821.776429983</v>
      </c>
      <c r="I70" s="63">
        <v>9207786.427668815</v>
      </c>
      <c r="J70" s="63">
        <v>9192751.078907646</v>
      </c>
      <c r="K70" s="63">
        <v>9177715.730146477</v>
      </c>
      <c r="L70" s="63">
        <v>9162680.38138531</v>
      </c>
      <c r="M70" s="63">
        <v>9147645.032624142</v>
      </c>
      <c r="N70" s="63">
        <v>9132609.683862973</v>
      </c>
      <c r="O70" s="64">
        <f>5235591+150000</f>
        <v>5385591</v>
      </c>
      <c r="P70" s="64">
        <f>10460648+150000</f>
        <v>10610648</v>
      </c>
      <c r="Q70" s="64">
        <f>7657037+647000</f>
        <v>8304037</v>
      </c>
      <c r="R70" s="64">
        <v>-1.49526E7</v>
      </c>
      <c r="S70" s="64">
        <v>5932200.0</v>
      </c>
      <c r="T70" s="64">
        <f>10374131+127560</f>
        <v>10501691</v>
      </c>
      <c r="U70" s="64">
        <v>1.1955845E7</v>
      </c>
      <c r="V70" s="64">
        <v>3.9034797E7</v>
      </c>
      <c r="W70" s="64">
        <v>1.3564946E7</v>
      </c>
      <c r="X70" s="64">
        <v>1.2135959E7</v>
      </c>
      <c r="Y70" s="64">
        <v>1.0127243E7</v>
      </c>
      <c r="Z70" s="64">
        <v>3679481.0</v>
      </c>
      <c r="AA70" s="29">
        <f t="shared" si="34"/>
        <v>116279838</v>
      </c>
      <c r="AB70" s="30">
        <f t="shared" si="3"/>
        <v>1.057089436</v>
      </c>
      <c r="AC70" s="66">
        <f t="shared" si="4"/>
        <v>0.4028948052</v>
      </c>
      <c r="AD70" s="5"/>
      <c r="AE70" s="5"/>
      <c r="AF70" s="26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6"/>
      <c r="AS70" s="6"/>
    </row>
    <row r="71" ht="11.25" customHeight="1">
      <c r="A71" s="62" t="s">
        <v>96</v>
      </c>
      <c r="B71" s="41">
        <v>3.111E8</v>
      </c>
      <c r="C71" s="63">
        <v>2.5471097297817826E7</v>
      </c>
      <c r="D71" s="63">
        <v>2.542857459782147E7</v>
      </c>
      <c r="E71" s="63">
        <v>2.6211384960419692E7</v>
      </c>
      <c r="F71" s="63">
        <v>2.6168862260423332E7</v>
      </c>
      <c r="G71" s="63">
        <v>2.612633956042697E7</v>
      </c>
      <c r="H71" s="63">
        <v>2.6083816860430613E7</v>
      </c>
      <c r="I71" s="63">
        <v>2.604129416043426E7</v>
      </c>
      <c r="J71" s="63">
        <v>2.5998771460437898E7</v>
      </c>
      <c r="K71" s="63">
        <v>2.5956248760441538E7</v>
      </c>
      <c r="L71" s="63">
        <v>2.5913726060445182E7</v>
      </c>
      <c r="M71" s="63">
        <v>2.5871203360448826E7</v>
      </c>
      <c r="N71" s="63">
        <v>2.5828680660452466E7</v>
      </c>
      <c r="O71" s="64">
        <v>6049516.0</v>
      </c>
      <c r="P71" s="64">
        <v>2.1770435E7</v>
      </c>
      <c r="Q71" s="64">
        <v>2.684777E7</v>
      </c>
      <c r="R71" s="64">
        <v>662389.0</v>
      </c>
      <c r="S71" s="64">
        <v>607291.0</v>
      </c>
      <c r="T71" s="64">
        <v>3.4105985E7</v>
      </c>
      <c r="U71" s="64">
        <v>1.5445246E7</v>
      </c>
      <c r="V71" s="64">
        <v>1.8809822E7</v>
      </c>
      <c r="W71" s="64">
        <v>1.2221206E7</v>
      </c>
      <c r="X71" s="64">
        <v>1.3732819E7</v>
      </c>
      <c r="Y71" s="64">
        <v>1.773133E7</v>
      </c>
      <c r="Z71" s="64">
        <v>1.5162616E7</v>
      </c>
      <c r="AA71" s="29">
        <f>+O71+P71+Q71+R71+S71+T71+U71+V71-2619358+W71+X71+Y71+Z71</f>
        <v>180527067</v>
      </c>
      <c r="AB71" s="65">
        <f t="shared" si="3"/>
        <v>0.580286297</v>
      </c>
      <c r="AC71" s="66">
        <f t="shared" si="4"/>
        <v>0.5870457032</v>
      </c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6"/>
      <c r="AS71" s="6"/>
    </row>
    <row r="72" ht="11.25" customHeight="1">
      <c r="A72" s="62" t="s">
        <v>97</v>
      </c>
      <c r="B72" s="41">
        <v>2.1684329681904703E7</v>
      </c>
      <c r="C72" s="63">
        <v>1775389.4926575175</v>
      </c>
      <c r="D72" s="63">
        <v>1772425.5702991579</v>
      </c>
      <c r="E72" s="63">
        <v>1826989.1125074227</v>
      </c>
      <c r="F72" s="63">
        <v>1824025.1901490625</v>
      </c>
      <c r="G72" s="63">
        <v>1821061.2677907026</v>
      </c>
      <c r="H72" s="63">
        <v>1818097.345432343</v>
      </c>
      <c r="I72" s="63">
        <v>1815133.4230739833</v>
      </c>
      <c r="J72" s="63">
        <v>1812169.5007156231</v>
      </c>
      <c r="K72" s="63">
        <v>1809205.578357263</v>
      </c>
      <c r="L72" s="63">
        <v>1806241.6559989033</v>
      </c>
      <c r="M72" s="63">
        <v>1803277.7336405437</v>
      </c>
      <c r="N72" s="63">
        <v>1800313.8112821835</v>
      </c>
      <c r="O72" s="64">
        <v>0.0</v>
      </c>
      <c r="P72" s="64">
        <v>0.0</v>
      </c>
      <c r="Q72" s="64">
        <v>0.0</v>
      </c>
      <c r="R72" s="64">
        <v>0.0</v>
      </c>
      <c r="S72" s="64">
        <v>0.0</v>
      </c>
      <c r="T72" s="64">
        <v>0.0</v>
      </c>
      <c r="U72" s="64">
        <v>0.0</v>
      </c>
      <c r="V72" s="64">
        <v>0.0</v>
      </c>
      <c r="W72" s="64">
        <v>0.0</v>
      </c>
      <c r="X72" s="64">
        <v>0.0</v>
      </c>
      <c r="Y72" s="64">
        <v>0.0</v>
      </c>
      <c r="Z72" s="64">
        <v>0.0</v>
      </c>
      <c r="AA72" s="29">
        <f t="shared" ref="AA72:AA73" si="35">+O72+P72+Q72+R72+S72+T72+U72+V72+W72+X72+Y72+Z72</f>
        <v>0</v>
      </c>
      <c r="AB72" s="65">
        <f t="shared" si="3"/>
        <v>0</v>
      </c>
      <c r="AC72" s="66">
        <f t="shared" si="4"/>
        <v>0</v>
      </c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6"/>
      <c r="AS72" s="6"/>
    </row>
    <row r="73" ht="11.25" customHeight="1">
      <c r="A73" s="28" t="s">
        <v>98</v>
      </c>
      <c r="B73" s="29">
        <v>71281.99733333333</v>
      </c>
      <c r="C73" s="64">
        <v>5836.164222629778</v>
      </c>
      <c r="D73" s="64">
        <v>5826.421043627058</v>
      </c>
      <c r="E73" s="64">
        <v>6005.785512219896</v>
      </c>
      <c r="F73" s="64">
        <v>5996.042333217174</v>
      </c>
      <c r="G73" s="64">
        <v>5986.299154214453</v>
      </c>
      <c r="H73" s="64">
        <v>5976.555975211732</v>
      </c>
      <c r="I73" s="63">
        <v>5966.812796209012</v>
      </c>
      <c r="J73" s="63">
        <v>5957.06961720629</v>
      </c>
      <c r="K73" s="63">
        <v>5947.326438203569</v>
      </c>
      <c r="L73" s="63">
        <v>5937.583259200847</v>
      </c>
      <c r="M73" s="63">
        <v>5927.840080198127</v>
      </c>
      <c r="N73" s="63">
        <v>5918.096901195406</v>
      </c>
      <c r="O73" s="64">
        <v>0.0</v>
      </c>
      <c r="P73" s="64">
        <v>0.0</v>
      </c>
      <c r="Q73" s="64">
        <v>0.0</v>
      </c>
      <c r="R73" s="64">
        <v>0.0</v>
      </c>
      <c r="S73" s="64">
        <v>0.0</v>
      </c>
      <c r="T73" s="64">
        <v>335338.0</v>
      </c>
      <c r="U73" s="64">
        <v>0.0</v>
      </c>
      <c r="V73" s="64">
        <v>0.0</v>
      </c>
      <c r="W73" s="64">
        <v>0.0</v>
      </c>
      <c r="X73" s="64">
        <v>0.0</v>
      </c>
      <c r="Y73" s="64">
        <v>0.0</v>
      </c>
      <c r="Z73" s="64">
        <v>0.0</v>
      </c>
      <c r="AA73" s="29">
        <f t="shared" si="35"/>
        <v>335338</v>
      </c>
      <c r="AB73" s="30">
        <f t="shared" si="3"/>
        <v>4.704385575</v>
      </c>
      <c r="AC73" s="68">
        <f t="shared" si="4"/>
        <v>0</v>
      </c>
      <c r="AD73" s="5"/>
      <c r="AE73" s="5"/>
      <c r="AF73" s="26"/>
      <c r="AG73" s="26"/>
      <c r="AH73" s="26"/>
      <c r="AI73" s="5"/>
      <c r="AJ73" s="5"/>
      <c r="AK73" s="5"/>
      <c r="AL73" s="5"/>
      <c r="AM73" s="5"/>
      <c r="AN73" s="5"/>
      <c r="AO73" s="5"/>
      <c r="AP73" s="5"/>
      <c r="AQ73" s="5"/>
      <c r="AR73" s="6"/>
      <c r="AS73" s="6"/>
    </row>
    <row r="74" ht="11.25" customHeight="1">
      <c r="A74" s="58" t="s">
        <v>99</v>
      </c>
      <c r="B74" s="59">
        <f t="shared" ref="B74:AA74" si="36">B75</f>
        <v>12000000</v>
      </c>
      <c r="C74" s="59">
        <f t="shared" si="36"/>
        <v>982491.699</v>
      </c>
      <c r="D74" s="59">
        <f t="shared" si="36"/>
        <v>980851.4792</v>
      </c>
      <c r="E74" s="59">
        <f t="shared" si="36"/>
        <v>1011046.672</v>
      </c>
      <c r="F74" s="59">
        <f t="shared" si="36"/>
        <v>1009406.452</v>
      </c>
      <c r="G74" s="59">
        <f t="shared" si="36"/>
        <v>1007766.232</v>
      </c>
      <c r="H74" s="59">
        <f t="shared" si="36"/>
        <v>1006126.012</v>
      </c>
      <c r="I74" s="59">
        <f t="shared" si="36"/>
        <v>1004485.792</v>
      </c>
      <c r="J74" s="59">
        <f t="shared" si="36"/>
        <v>1002845.572</v>
      </c>
      <c r="K74" s="59">
        <f t="shared" si="36"/>
        <v>1001205.352</v>
      </c>
      <c r="L74" s="59">
        <f t="shared" si="36"/>
        <v>999565.1325</v>
      </c>
      <c r="M74" s="59">
        <f t="shared" si="36"/>
        <v>997924.9126</v>
      </c>
      <c r="N74" s="59">
        <f t="shared" si="36"/>
        <v>996284.6928</v>
      </c>
      <c r="O74" s="59">
        <f t="shared" si="36"/>
        <v>0</v>
      </c>
      <c r="P74" s="59">
        <f t="shared" si="36"/>
        <v>0</v>
      </c>
      <c r="Q74" s="59">
        <f t="shared" si="36"/>
        <v>0</v>
      </c>
      <c r="R74" s="59">
        <f t="shared" si="36"/>
        <v>0</v>
      </c>
      <c r="S74" s="59">
        <f t="shared" si="36"/>
        <v>0</v>
      </c>
      <c r="T74" s="59">
        <f t="shared" si="36"/>
        <v>0</v>
      </c>
      <c r="U74" s="59">
        <f t="shared" si="36"/>
        <v>0</v>
      </c>
      <c r="V74" s="59">
        <f t="shared" si="36"/>
        <v>0</v>
      </c>
      <c r="W74" s="59">
        <f t="shared" si="36"/>
        <v>0</v>
      </c>
      <c r="X74" s="59">
        <f t="shared" si="36"/>
        <v>0</v>
      </c>
      <c r="Y74" s="59">
        <f t="shared" si="36"/>
        <v>0</v>
      </c>
      <c r="Z74" s="59">
        <f t="shared" si="36"/>
        <v>0</v>
      </c>
      <c r="AA74" s="59">
        <f t="shared" si="36"/>
        <v>0</v>
      </c>
      <c r="AB74" s="60">
        <f t="shared" si="3"/>
        <v>0</v>
      </c>
      <c r="AC74" s="61">
        <f t="shared" si="4"/>
        <v>0</v>
      </c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6"/>
      <c r="AS74" s="6"/>
    </row>
    <row r="75" ht="11.25" customHeight="1">
      <c r="A75" s="62" t="s">
        <v>100</v>
      </c>
      <c r="B75" s="41">
        <v>1.2E7</v>
      </c>
      <c r="C75" s="41">
        <v>982491.6990479393</v>
      </c>
      <c r="D75" s="41">
        <v>980851.4791830847</v>
      </c>
      <c r="E75" s="41">
        <v>1011046.6715687441</v>
      </c>
      <c r="F75" s="41">
        <v>1009406.4517038893</v>
      </c>
      <c r="G75" s="41">
        <v>1007766.2318390345</v>
      </c>
      <c r="H75" s="41">
        <v>1006126.0119741799</v>
      </c>
      <c r="I75" s="41">
        <v>1004485.7921093253</v>
      </c>
      <c r="J75" s="41">
        <v>1002845.5722444705</v>
      </c>
      <c r="K75" s="41">
        <v>1001205.3523796157</v>
      </c>
      <c r="L75" s="41">
        <v>999565.132514761</v>
      </c>
      <c r="M75" s="41">
        <v>997924.9126499065</v>
      </c>
      <c r="N75" s="41">
        <v>996284.6927850517</v>
      </c>
      <c r="O75" s="41">
        <v>0.0</v>
      </c>
      <c r="P75" s="41">
        <v>0.0</v>
      </c>
      <c r="Q75" s="41">
        <v>0.0</v>
      </c>
      <c r="R75" s="41">
        <v>0.0</v>
      </c>
      <c r="S75" s="41">
        <v>0.0</v>
      </c>
      <c r="T75" s="41">
        <v>0.0</v>
      </c>
      <c r="U75" s="41">
        <v>0.0</v>
      </c>
      <c r="V75" s="41">
        <v>0.0</v>
      </c>
      <c r="W75" s="41">
        <v>0.0</v>
      </c>
      <c r="X75" s="41">
        <v>0.0</v>
      </c>
      <c r="Y75" s="41">
        <v>0.0</v>
      </c>
      <c r="Z75" s="41">
        <v>0.0</v>
      </c>
      <c r="AA75" s="29">
        <f>+O75+P75+Q75+R75+S75+T75+U75+V75+W75+X75+Y75+Z75</f>
        <v>0</v>
      </c>
      <c r="AB75" s="65">
        <f t="shared" si="3"/>
        <v>0</v>
      </c>
      <c r="AC75" s="74">
        <f t="shared" si="4"/>
        <v>0</v>
      </c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6"/>
      <c r="AS75" s="6"/>
    </row>
    <row r="76" ht="11.25" customHeight="1">
      <c r="A76" s="54" t="s">
        <v>101</v>
      </c>
      <c r="B76" s="55">
        <f t="shared" ref="B76:AA76" si="37">B77+B82+B91+B97+B102+B106+B109+B113+B116</f>
        <v>26510436539</v>
      </c>
      <c r="C76" s="55">
        <f t="shared" si="37"/>
        <v>2170523653</v>
      </c>
      <c r="D76" s="55">
        <f t="shared" si="37"/>
        <v>2166900074</v>
      </c>
      <c r="E76" s="55">
        <f t="shared" si="37"/>
        <v>2233607385</v>
      </c>
      <c r="F76" s="55">
        <f t="shared" si="37"/>
        <v>2229983807</v>
      </c>
      <c r="G76" s="55">
        <f t="shared" si="37"/>
        <v>2226360228</v>
      </c>
      <c r="H76" s="55">
        <f t="shared" si="37"/>
        <v>2222736649</v>
      </c>
      <c r="I76" s="55">
        <f t="shared" si="37"/>
        <v>2219113070</v>
      </c>
      <c r="J76" s="55">
        <f t="shared" si="37"/>
        <v>2215489492</v>
      </c>
      <c r="K76" s="55">
        <f t="shared" si="37"/>
        <v>2211865913</v>
      </c>
      <c r="L76" s="55">
        <f t="shared" si="37"/>
        <v>2208242334</v>
      </c>
      <c r="M76" s="55">
        <f t="shared" si="37"/>
        <v>2204618756</v>
      </c>
      <c r="N76" s="55">
        <f t="shared" si="37"/>
        <v>2200995177</v>
      </c>
      <c r="O76" s="55">
        <f t="shared" si="37"/>
        <v>1069466887</v>
      </c>
      <c r="P76" s="55">
        <f t="shared" si="37"/>
        <v>1776102142</v>
      </c>
      <c r="Q76" s="55">
        <f t="shared" si="37"/>
        <v>1834825661</v>
      </c>
      <c r="R76" s="55">
        <f t="shared" si="37"/>
        <v>1941876108</v>
      </c>
      <c r="S76" s="55">
        <f t="shared" si="37"/>
        <v>2047318143</v>
      </c>
      <c r="T76" s="55">
        <f t="shared" si="37"/>
        <v>1764397946</v>
      </c>
      <c r="U76" s="55">
        <f t="shared" si="37"/>
        <v>2034795375</v>
      </c>
      <c r="V76" s="55">
        <f t="shared" si="37"/>
        <v>1911582502</v>
      </c>
      <c r="W76" s="55">
        <f t="shared" si="37"/>
        <v>1750053296</v>
      </c>
      <c r="X76" s="55">
        <f t="shared" si="37"/>
        <v>2851899496</v>
      </c>
      <c r="Y76" s="55">
        <f t="shared" si="37"/>
        <v>1706665138</v>
      </c>
      <c r="Z76" s="55">
        <f t="shared" si="37"/>
        <v>2140469771</v>
      </c>
      <c r="AA76" s="55">
        <f t="shared" si="37"/>
        <v>22901572751</v>
      </c>
      <c r="AB76" s="56">
        <f t="shared" si="3"/>
        <v>0.8638700731</v>
      </c>
      <c r="AC76" s="57">
        <f t="shared" si="4"/>
        <v>0.9725008912</v>
      </c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6"/>
      <c r="AS76" s="6"/>
    </row>
    <row r="77" ht="11.25" customHeight="1">
      <c r="A77" s="58" t="s">
        <v>102</v>
      </c>
      <c r="B77" s="59">
        <f t="shared" ref="B77:AA77" si="38">B78+B79+B80+B81</f>
        <v>3899506588</v>
      </c>
      <c r="C77" s="59">
        <f t="shared" si="38"/>
        <v>319269404.4</v>
      </c>
      <c r="D77" s="59">
        <f t="shared" si="38"/>
        <v>318736400.4</v>
      </c>
      <c r="E77" s="59">
        <f t="shared" si="38"/>
        <v>328548596.4</v>
      </c>
      <c r="F77" s="59">
        <f t="shared" si="38"/>
        <v>328015592.4</v>
      </c>
      <c r="G77" s="59">
        <f t="shared" si="38"/>
        <v>327482588.4</v>
      </c>
      <c r="H77" s="59">
        <f t="shared" si="38"/>
        <v>326949584.3</v>
      </c>
      <c r="I77" s="59">
        <f t="shared" si="38"/>
        <v>326416580.3</v>
      </c>
      <c r="J77" s="59">
        <f t="shared" si="38"/>
        <v>325883576.3</v>
      </c>
      <c r="K77" s="59">
        <f t="shared" si="38"/>
        <v>325350572.3</v>
      </c>
      <c r="L77" s="59">
        <f t="shared" si="38"/>
        <v>324817568.3</v>
      </c>
      <c r="M77" s="59">
        <f t="shared" si="38"/>
        <v>324284564.3</v>
      </c>
      <c r="N77" s="59">
        <f t="shared" si="38"/>
        <v>323751560.3</v>
      </c>
      <c r="O77" s="59">
        <f t="shared" si="38"/>
        <v>434775945</v>
      </c>
      <c r="P77" s="59">
        <f t="shared" si="38"/>
        <v>266214147</v>
      </c>
      <c r="Q77" s="59">
        <f t="shared" si="38"/>
        <v>178742980</v>
      </c>
      <c r="R77" s="59">
        <f t="shared" si="38"/>
        <v>452526253</v>
      </c>
      <c r="S77" s="59">
        <f t="shared" si="38"/>
        <v>185977847</v>
      </c>
      <c r="T77" s="59">
        <f t="shared" si="38"/>
        <v>168661463</v>
      </c>
      <c r="U77" s="59">
        <f t="shared" si="38"/>
        <v>531430022</v>
      </c>
      <c r="V77" s="59">
        <f t="shared" si="38"/>
        <v>228030515</v>
      </c>
      <c r="W77" s="59">
        <f t="shared" si="38"/>
        <v>182242358</v>
      </c>
      <c r="X77" s="59">
        <f t="shared" si="38"/>
        <v>470137341</v>
      </c>
      <c r="Y77" s="59">
        <f t="shared" si="38"/>
        <v>196813986</v>
      </c>
      <c r="Z77" s="59">
        <f t="shared" si="38"/>
        <v>236909051</v>
      </c>
      <c r="AA77" s="59">
        <f t="shared" si="38"/>
        <v>3532461908</v>
      </c>
      <c r="AB77" s="60">
        <f t="shared" si="3"/>
        <v>0.9058740711</v>
      </c>
      <c r="AC77" s="61">
        <f t="shared" si="4"/>
        <v>0.7317618819</v>
      </c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6"/>
      <c r="AS77" s="6"/>
    </row>
    <row r="78" ht="11.25" customHeight="1">
      <c r="A78" s="28" t="s">
        <v>103</v>
      </c>
      <c r="B78" s="41">
        <v>3.091390588E9</v>
      </c>
      <c r="C78" s="63">
        <v>2.5310546593541068E8</v>
      </c>
      <c r="D78" s="63">
        <v>2.5268291924770552E8</v>
      </c>
      <c r="E78" s="63">
        <v>2.604616803763619E8</v>
      </c>
      <c r="F78" s="63">
        <v>2.6003913368865666E8</v>
      </c>
      <c r="G78" s="63">
        <v>2.5961658700095144E8</v>
      </c>
      <c r="H78" s="63">
        <v>2.5919404031324625E8</v>
      </c>
      <c r="I78" s="63">
        <v>2.587714936255411E8</v>
      </c>
      <c r="J78" s="63">
        <v>2.5834894693783584E8</v>
      </c>
      <c r="K78" s="63">
        <v>2.5792640025013062E8</v>
      </c>
      <c r="L78" s="63">
        <v>2.5750385356242543E8</v>
      </c>
      <c r="M78" s="63">
        <v>2.5708130687472025E8</v>
      </c>
      <c r="N78" s="63">
        <v>2.5665876018701503E8</v>
      </c>
      <c r="O78" s="64">
        <v>4.04349941E8</v>
      </c>
      <c r="P78" s="64">
        <v>1.72947163E8</v>
      </c>
      <c r="Q78" s="64">
        <v>1.48936716E8</v>
      </c>
      <c r="R78" s="64">
        <v>4.05797216E8</v>
      </c>
      <c r="S78" s="64">
        <v>1.69880897E8</v>
      </c>
      <c r="T78" s="64">
        <v>1.37792457E8</v>
      </c>
      <c r="U78" s="64">
        <v>4.17052539E8</v>
      </c>
      <c r="V78" s="64">
        <v>1.62316221E8</v>
      </c>
      <c r="W78" s="64">
        <v>1.45394507E8</v>
      </c>
      <c r="X78" s="64">
        <v>4.04405035E8</v>
      </c>
      <c r="Y78" s="64">
        <v>1.28728954E8</v>
      </c>
      <c r="Z78" s="64">
        <v>1.59535442E8</v>
      </c>
      <c r="AA78" s="29">
        <f t="shared" ref="AA78:AA81" si="39">+O78+P78+Q78+R78+S78+T78+U78+V78+W78+X78+Y78+Z78</f>
        <v>2857137088</v>
      </c>
      <c r="AB78" s="65">
        <f t="shared" si="3"/>
        <v>0.9242239072</v>
      </c>
      <c r="AC78" s="66">
        <f t="shared" si="4"/>
        <v>0.6215858048</v>
      </c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6"/>
      <c r="AS78" s="6"/>
    </row>
    <row r="79" ht="11.25" customHeight="1">
      <c r="A79" s="62" t="s">
        <v>104</v>
      </c>
      <c r="B79" s="41">
        <v>3.0E7</v>
      </c>
      <c r="C79" s="63">
        <v>2456229.247619848</v>
      </c>
      <c r="D79" s="63">
        <v>2452128.6979577118</v>
      </c>
      <c r="E79" s="63">
        <v>2527616.67892186</v>
      </c>
      <c r="F79" s="63">
        <v>2523516.1292597232</v>
      </c>
      <c r="G79" s="63">
        <v>2519415.5795975863</v>
      </c>
      <c r="H79" s="63">
        <v>2515315.0299354494</v>
      </c>
      <c r="I79" s="63">
        <v>2511214.480273313</v>
      </c>
      <c r="J79" s="63">
        <v>2507113.930611176</v>
      </c>
      <c r="K79" s="63">
        <v>2503013.380949039</v>
      </c>
      <c r="L79" s="63">
        <v>2498912.8312869025</v>
      </c>
      <c r="M79" s="63">
        <v>2494812.281624766</v>
      </c>
      <c r="N79" s="63">
        <v>2490711.731962629</v>
      </c>
      <c r="O79" s="64">
        <v>0.0</v>
      </c>
      <c r="P79" s="64"/>
      <c r="Q79" s="64">
        <v>0.0</v>
      </c>
      <c r="R79" s="64">
        <v>0.0</v>
      </c>
      <c r="S79" s="64">
        <v>0.0</v>
      </c>
      <c r="T79" s="64">
        <v>2860000.0</v>
      </c>
      <c r="U79" s="64">
        <v>0.0</v>
      </c>
      <c r="V79" s="64">
        <v>0.0</v>
      </c>
      <c r="W79" s="64">
        <v>0.0</v>
      </c>
      <c r="X79" s="64">
        <v>0.0</v>
      </c>
      <c r="Y79" s="64">
        <v>0.0</v>
      </c>
      <c r="Z79" s="64">
        <v>0.0</v>
      </c>
      <c r="AA79" s="29">
        <f t="shared" si="39"/>
        <v>2860000</v>
      </c>
      <c r="AB79" s="65">
        <f t="shared" si="3"/>
        <v>0.09533333333</v>
      </c>
      <c r="AC79" s="66">
        <f t="shared" si="4"/>
        <v>0</v>
      </c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6"/>
      <c r="AS79" s="6"/>
    </row>
    <row r="80" ht="11.25" customHeight="1">
      <c r="A80" s="62" t="s">
        <v>105</v>
      </c>
      <c r="B80" s="41">
        <v>3.5079E8</v>
      </c>
      <c r="C80" s="63">
        <v>2.8720688592418887E7</v>
      </c>
      <c r="D80" s="63">
        <v>2.8672740865219526E7</v>
      </c>
      <c r="E80" s="63">
        <v>2.955542182663331E7</v>
      </c>
      <c r="F80" s="63">
        <v>2.9507474099433944E7</v>
      </c>
      <c r="G80" s="63">
        <v>2.9459526372234575E7</v>
      </c>
      <c r="H80" s="63">
        <v>2.9411578645035215E7</v>
      </c>
      <c r="I80" s="63">
        <v>2.9363630917835854E7</v>
      </c>
      <c r="J80" s="63">
        <v>2.9315683190636486E7</v>
      </c>
      <c r="K80" s="63">
        <v>2.9267735463437118E7</v>
      </c>
      <c r="L80" s="63">
        <v>2.9219787736237753E7</v>
      </c>
      <c r="M80" s="63">
        <v>2.9171840009038392E7</v>
      </c>
      <c r="N80" s="63">
        <v>2.9123892281839024E7</v>
      </c>
      <c r="O80" s="64">
        <v>2.891021E7</v>
      </c>
      <c r="P80" s="64">
        <v>2.8642661E7</v>
      </c>
      <c r="Q80" s="64">
        <v>2.8642661E7</v>
      </c>
      <c r="R80" s="64">
        <v>1.5455295E7</v>
      </c>
      <c r="S80" s="64">
        <v>1.609695E7</v>
      </c>
      <c r="T80" s="64">
        <v>2.5808306E7</v>
      </c>
      <c r="U80" s="64">
        <v>2.3898523E7</v>
      </c>
      <c r="V80" s="64">
        <v>2.5909345E7</v>
      </c>
      <c r="W80" s="64">
        <v>1.0994642E7</v>
      </c>
      <c r="X80" s="64">
        <v>3.1255432E7</v>
      </c>
      <c r="Y80" s="64">
        <v>3.2741127E7</v>
      </c>
      <c r="Z80" s="64">
        <v>4.4083226E7</v>
      </c>
      <c r="AA80" s="29">
        <f t="shared" si="39"/>
        <v>312438378</v>
      </c>
      <c r="AB80" s="65">
        <f t="shared" si="3"/>
        <v>0.890670709</v>
      </c>
      <c r="AC80" s="66">
        <f t="shared" si="4"/>
        <v>1.513644728</v>
      </c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6"/>
      <c r="AS80" s="6"/>
    </row>
    <row r="81" ht="11.25" customHeight="1">
      <c r="A81" s="62" t="s">
        <v>106</v>
      </c>
      <c r="B81" s="41">
        <v>4.27326E8</v>
      </c>
      <c r="C81" s="63">
        <v>3.498702064894664E7</v>
      </c>
      <c r="D81" s="63">
        <v>3.492861159944924E7</v>
      </c>
      <c r="E81" s="63">
        <v>3.600387749789876E7</v>
      </c>
      <c r="F81" s="63">
        <v>3.594546844840135E7</v>
      </c>
      <c r="G81" s="63">
        <v>3.5887059398903936E7</v>
      </c>
      <c r="H81" s="63">
        <v>3.582865034940653E7</v>
      </c>
      <c r="I81" s="63">
        <v>3.577024129990913E7</v>
      </c>
      <c r="J81" s="63">
        <v>3.571183225041171E7</v>
      </c>
      <c r="K81" s="63">
        <v>3.56534232009143E7</v>
      </c>
      <c r="L81" s="63">
        <v>3.55950141514169E7</v>
      </c>
      <c r="M81" s="63">
        <v>3.5536605101919495E7</v>
      </c>
      <c r="N81" s="63">
        <v>3.5478196052422084E7</v>
      </c>
      <c r="O81" s="64">
        <v>1515794.0</v>
      </c>
      <c r="P81" s="64">
        <v>6.4624323E7</v>
      </c>
      <c r="Q81" s="64">
        <v>1163603.0</v>
      </c>
      <c r="R81" s="64">
        <v>3.1273742E7</v>
      </c>
      <c r="S81" s="64">
        <v>0.0</v>
      </c>
      <c r="T81" s="64">
        <v>2200700.0</v>
      </c>
      <c r="U81" s="64">
        <v>9.047896E7</v>
      </c>
      <c r="V81" s="64">
        <v>3.9804949E7</v>
      </c>
      <c r="W81" s="64">
        <v>2.5853209E7</v>
      </c>
      <c r="X81" s="64">
        <v>3.4476874E7</v>
      </c>
      <c r="Y81" s="64">
        <v>3.5343905E7</v>
      </c>
      <c r="Z81" s="64">
        <v>3.3290383E7</v>
      </c>
      <c r="AA81" s="29">
        <f t="shared" si="39"/>
        <v>360026442</v>
      </c>
      <c r="AB81" s="65">
        <f t="shared" si="3"/>
        <v>0.8425100322</v>
      </c>
      <c r="AC81" s="66">
        <f t="shared" si="4"/>
        <v>0.9383335881</v>
      </c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6"/>
      <c r="AS81" s="6"/>
    </row>
    <row r="82" ht="11.25" customHeight="1">
      <c r="A82" s="58" t="s">
        <v>107</v>
      </c>
      <c r="B82" s="59">
        <f t="shared" ref="B82:AA82" si="40">B83+B84+B85+B86+B87+B88+B89+B90</f>
        <v>5166859364</v>
      </c>
      <c r="C82" s="59">
        <f t="shared" si="40"/>
        <v>423033036.3</v>
      </c>
      <c r="D82" s="59">
        <f t="shared" si="40"/>
        <v>422326804.2</v>
      </c>
      <c r="E82" s="59">
        <f t="shared" si="40"/>
        <v>435327996.9</v>
      </c>
      <c r="F82" s="59">
        <f t="shared" si="40"/>
        <v>434621764.8</v>
      </c>
      <c r="G82" s="59">
        <f t="shared" si="40"/>
        <v>433915532.7</v>
      </c>
      <c r="H82" s="59">
        <f t="shared" si="40"/>
        <v>433209300.6</v>
      </c>
      <c r="I82" s="59">
        <f t="shared" si="40"/>
        <v>432503068.5</v>
      </c>
      <c r="J82" s="59">
        <f t="shared" si="40"/>
        <v>431796836.3</v>
      </c>
      <c r="K82" s="59">
        <f t="shared" si="40"/>
        <v>431090604.2</v>
      </c>
      <c r="L82" s="59">
        <f t="shared" si="40"/>
        <v>430384372.1</v>
      </c>
      <c r="M82" s="59">
        <f t="shared" si="40"/>
        <v>429678140</v>
      </c>
      <c r="N82" s="59">
        <f t="shared" si="40"/>
        <v>428971907.9</v>
      </c>
      <c r="O82" s="59">
        <f t="shared" si="40"/>
        <v>121538579</v>
      </c>
      <c r="P82" s="59">
        <f t="shared" si="40"/>
        <v>339139344</v>
      </c>
      <c r="Q82" s="59">
        <f t="shared" si="40"/>
        <v>330165223</v>
      </c>
      <c r="R82" s="59">
        <f t="shared" si="40"/>
        <v>359529463</v>
      </c>
      <c r="S82" s="59">
        <f t="shared" si="40"/>
        <v>358822992</v>
      </c>
      <c r="T82" s="59">
        <f t="shared" si="40"/>
        <v>341022797</v>
      </c>
      <c r="U82" s="59">
        <f t="shared" si="40"/>
        <v>354207821</v>
      </c>
      <c r="V82" s="59">
        <f t="shared" si="40"/>
        <v>324640823</v>
      </c>
      <c r="W82" s="59">
        <f t="shared" si="40"/>
        <v>343711334</v>
      </c>
      <c r="X82" s="59">
        <f t="shared" si="40"/>
        <v>369181629</v>
      </c>
      <c r="Y82" s="59">
        <f t="shared" si="40"/>
        <v>394512829</v>
      </c>
      <c r="Z82" s="59">
        <f t="shared" si="40"/>
        <v>448245123</v>
      </c>
      <c r="AA82" s="59">
        <f t="shared" si="40"/>
        <v>4084717957</v>
      </c>
      <c r="AB82" s="60">
        <f t="shared" si="3"/>
        <v>0.7905610873</v>
      </c>
      <c r="AC82" s="61">
        <f t="shared" si="4"/>
        <v>1.044928851</v>
      </c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6"/>
      <c r="AS82" s="6"/>
    </row>
    <row r="83" ht="11.25" customHeight="1">
      <c r="A83" s="62" t="s">
        <v>108</v>
      </c>
      <c r="B83" s="41">
        <v>2.07139591125E8</v>
      </c>
      <c r="C83" s="63">
        <v>1.6959410735374723E7</v>
      </c>
      <c r="D83" s="63">
        <v>1.6931097862694632E7</v>
      </c>
      <c r="E83" s="63">
        <v>1.7452316179753482E7</v>
      </c>
      <c r="F83" s="63">
        <v>1.742400330707339E7</v>
      </c>
      <c r="G83" s="63">
        <v>1.7395690434393294E7</v>
      </c>
      <c r="H83" s="63">
        <v>1.7367377561713204E7</v>
      </c>
      <c r="I83" s="63">
        <v>1.7339064689033113E7</v>
      </c>
      <c r="J83" s="63">
        <v>1.731075181635302E7</v>
      </c>
      <c r="K83" s="63">
        <v>1.7282438943672925E7</v>
      </c>
      <c r="L83" s="63">
        <v>1.7254126070992835E7</v>
      </c>
      <c r="M83" s="63">
        <v>1.7225813198312744E7</v>
      </c>
      <c r="N83" s="63">
        <v>1.719750032563265E7</v>
      </c>
      <c r="O83" s="64">
        <v>1.2932684E7</v>
      </c>
      <c r="P83" s="64">
        <v>1.2162138E7</v>
      </c>
      <c r="Q83" s="64">
        <v>1.4816013E7</v>
      </c>
      <c r="R83" s="64">
        <v>1.4673914E7</v>
      </c>
      <c r="S83" s="64">
        <v>6342250.0</v>
      </c>
      <c r="T83" s="64">
        <v>8470973.0</v>
      </c>
      <c r="U83" s="64">
        <v>8684746.0</v>
      </c>
      <c r="V83" s="64">
        <v>8575871.0</v>
      </c>
      <c r="W83" s="64">
        <v>1.1410949E7</v>
      </c>
      <c r="X83" s="64">
        <v>1.1317488E7</v>
      </c>
      <c r="Y83" s="64">
        <v>1.2226358E7</v>
      </c>
      <c r="Z83" s="64">
        <v>1.2131069E7</v>
      </c>
      <c r="AA83" s="29">
        <f t="shared" ref="AA83:AA90" si="41">+O83+P83+Q83+R83+S83+T83+U83+V83+W83+X83+Y83+Z83</f>
        <v>133744453</v>
      </c>
      <c r="AB83" s="65">
        <f t="shared" si="3"/>
        <v>0.6456730569</v>
      </c>
      <c r="AC83" s="66">
        <f t="shared" si="4"/>
        <v>0.7053972246</v>
      </c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6"/>
      <c r="AS83" s="6"/>
    </row>
    <row r="84" ht="11.25" customHeight="1">
      <c r="A84" s="62" t="s">
        <v>109</v>
      </c>
      <c r="B84" s="41">
        <v>4.09958475E7</v>
      </c>
      <c r="C84" s="63">
        <v>3356506.655348768</v>
      </c>
      <c r="D84" s="63">
        <v>3350903.1383949304</v>
      </c>
      <c r="E84" s="63">
        <v>3454059.5969179017</v>
      </c>
      <c r="F84" s="63">
        <v>3448456.0799640636</v>
      </c>
      <c r="G84" s="63">
        <v>3442852.563010225</v>
      </c>
      <c r="H84" s="63">
        <v>3437249.046056388</v>
      </c>
      <c r="I84" s="63">
        <v>3431645.5291025504</v>
      </c>
      <c r="J84" s="63">
        <v>3426042.012148712</v>
      </c>
      <c r="K84" s="63">
        <v>3420438.495194874</v>
      </c>
      <c r="L84" s="63">
        <v>3414834.978241036</v>
      </c>
      <c r="M84" s="63">
        <v>3409231.461287199</v>
      </c>
      <c r="N84" s="63">
        <v>3403627.9443333605</v>
      </c>
      <c r="O84" s="64">
        <v>2489214.0</v>
      </c>
      <c r="P84" s="64">
        <v>4949068.0</v>
      </c>
      <c r="Q84" s="64">
        <v>2561546.0</v>
      </c>
      <c r="R84" s="64">
        <v>2686309.0</v>
      </c>
      <c r="S84" s="64">
        <v>2983747.0</v>
      </c>
      <c r="T84" s="64">
        <v>1328512.0</v>
      </c>
      <c r="U84" s="64">
        <v>1359259.0</v>
      </c>
      <c r="V84" s="64">
        <v>2226956.0</v>
      </c>
      <c r="W84" s="64">
        <v>1458137.0</v>
      </c>
      <c r="X84" s="64">
        <v>1743189.0</v>
      </c>
      <c r="Y84" s="64">
        <v>2554010.0</v>
      </c>
      <c r="Z84" s="64">
        <v>3943186.0</v>
      </c>
      <c r="AA84" s="29">
        <f t="shared" si="41"/>
        <v>30283133</v>
      </c>
      <c r="AB84" s="65">
        <f t="shared" si="3"/>
        <v>0.7386878147</v>
      </c>
      <c r="AC84" s="66">
        <f t="shared" si="4"/>
        <v>1.158524394</v>
      </c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6"/>
      <c r="AS84" s="6"/>
    </row>
    <row r="85" ht="11.25" customHeight="1">
      <c r="A85" s="62" t="s">
        <v>110</v>
      </c>
      <c r="B85" s="41">
        <v>2.9303809499999996E7</v>
      </c>
      <c r="C85" s="63">
        <v>2399229.132019345</v>
      </c>
      <c r="D85" s="63">
        <v>2395223.7411478604</v>
      </c>
      <c r="E85" s="63">
        <v>2468959.9216049616</v>
      </c>
      <c r="F85" s="63">
        <v>2464954.5307334764</v>
      </c>
      <c r="G85" s="63">
        <v>2460949.1398619916</v>
      </c>
      <c r="H85" s="63">
        <v>2456943.748990507</v>
      </c>
      <c r="I85" s="63">
        <v>2452938.358119022</v>
      </c>
      <c r="J85" s="63">
        <v>2448932.9672475373</v>
      </c>
      <c r="K85" s="63">
        <v>2444927.576376052</v>
      </c>
      <c r="L85" s="63">
        <v>2440922.1855045673</v>
      </c>
      <c r="M85" s="63">
        <v>2436916.794633083</v>
      </c>
      <c r="N85" s="63">
        <v>2432911.403761598</v>
      </c>
      <c r="O85" s="64">
        <v>1531097.0</v>
      </c>
      <c r="P85" s="64">
        <v>3657570.0</v>
      </c>
      <c r="Q85" s="64">
        <v>1771552.0</v>
      </c>
      <c r="R85" s="64">
        <v>1754940.0</v>
      </c>
      <c r="S85" s="64">
        <v>2036342.0</v>
      </c>
      <c r="T85" s="64">
        <v>451323.0</v>
      </c>
      <c r="U85" s="64">
        <v>553535.0</v>
      </c>
      <c r="V85" s="64">
        <v>1182524.0</v>
      </c>
      <c r="W85" s="64">
        <v>1043846.0</v>
      </c>
      <c r="X85" s="64">
        <v>1393736.0</v>
      </c>
      <c r="Y85" s="64">
        <v>1576729.0</v>
      </c>
      <c r="Z85" s="64">
        <v>2364506.0</v>
      </c>
      <c r="AA85" s="29">
        <f t="shared" si="41"/>
        <v>19317700</v>
      </c>
      <c r="AB85" s="65">
        <f t="shared" si="3"/>
        <v>0.6592214572</v>
      </c>
      <c r="AC85" s="66">
        <f t="shared" si="4"/>
        <v>0.9718833149</v>
      </c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"/>
      <c r="AS85" s="6"/>
    </row>
    <row r="86" ht="11.25" customHeight="1">
      <c r="A86" s="62" t="s">
        <v>111</v>
      </c>
      <c r="B86" s="41">
        <v>2.8311315000000004E7</v>
      </c>
      <c r="C86" s="63">
        <v>2317969.331385951</v>
      </c>
      <c r="D86" s="63">
        <v>2314099.5996140214</v>
      </c>
      <c r="E86" s="63">
        <v>2385338.3998736884</v>
      </c>
      <c r="F86" s="63">
        <v>2381468.668101758</v>
      </c>
      <c r="G86" s="63">
        <v>2377598.936329828</v>
      </c>
      <c r="H86" s="63">
        <v>2373729.2045578985</v>
      </c>
      <c r="I86" s="63">
        <v>2369859.472785969</v>
      </c>
      <c r="J86" s="63">
        <v>2365989.7410140387</v>
      </c>
      <c r="K86" s="63">
        <v>2362120.0092421086</v>
      </c>
      <c r="L86" s="63">
        <v>2358250.277470179</v>
      </c>
      <c r="M86" s="63">
        <v>2354380.5456982492</v>
      </c>
      <c r="N86" s="63">
        <v>2350510.8139263187</v>
      </c>
      <c r="O86" s="64">
        <v>2316711.0</v>
      </c>
      <c r="P86" s="64">
        <v>2328263.0</v>
      </c>
      <c r="Q86" s="64">
        <v>2354294.0</v>
      </c>
      <c r="R86" s="64">
        <v>2069711.0</v>
      </c>
      <c r="S86" s="64">
        <v>2447812.0</v>
      </c>
      <c r="T86" s="64">
        <v>2356280.0</v>
      </c>
      <c r="U86" s="64">
        <v>2272496.0</v>
      </c>
      <c r="V86" s="64">
        <v>2294933.0</v>
      </c>
      <c r="W86" s="64">
        <v>2285574.0</v>
      </c>
      <c r="X86" s="64">
        <v>2383011.0</v>
      </c>
      <c r="Y86" s="64">
        <v>2274615.0</v>
      </c>
      <c r="Z86" s="64">
        <v>2349872.0</v>
      </c>
      <c r="AA86" s="29">
        <f t="shared" si="41"/>
        <v>27733572</v>
      </c>
      <c r="AB86" s="65">
        <f t="shared" si="3"/>
        <v>0.9795932121</v>
      </c>
      <c r="AC86" s="66">
        <f t="shared" si="4"/>
        <v>0.9997282234</v>
      </c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6"/>
      <c r="AS86" s="6"/>
    </row>
    <row r="87" ht="11.25" customHeight="1">
      <c r="A87" s="62" t="s">
        <v>112</v>
      </c>
      <c r="B87" s="41">
        <v>3.98592E8</v>
      </c>
      <c r="C87" s="63">
        <v>3.263444427557635E7</v>
      </c>
      <c r="D87" s="63">
        <v>3.2579962732545342E7</v>
      </c>
      <c r="E87" s="63">
        <v>3.35829262428274E7</v>
      </c>
      <c r="F87" s="63">
        <v>3.3528444699796386E7</v>
      </c>
      <c r="G87" s="63">
        <v>3.3473963156765368E7</v>
      </c>
      <c r="H87" s="63">
        <v>3.3419481613734357E7</v>
      </c>
      <c r="I87" s="63">
        <v>3.3365000070703346E7</v>
      </c>
      <c r="J87" s="63">
        <v>3.331051852767233E7</v>
      </c>
      <c r="K87" s="63">
        <v>3.3256036984641314E7</v>
      </c>
      <c r="L87" s="63">
        <v>3.3201555441610303E7</v>
      </c>
      <c r="M87" s="63">
        <v>3.3147073898579292E7</v>
      </c>
      <c r="N87" s="63">
        <v>3.3092592355548274E7</v>
      </c>
      <c r="O87" s="64">
        <v>2.012587E7</v>
      </c>
      <c r="P87" s="64">
        <v>2.1017178E7</v>
      </c>
      <c r="Q87" s="64">
        <v>2.0254978E7</v>
      </c>
      <c r="R87" s="64">
        <v>1.279845E7</v>
      </c>
      <c r="S87" s="64">
        <v>2.9984936E7</v>
      </c>
      <c r="T87" s="64">
        <v>1.2812743E7</v>
      </c>
      <c r="U87" s="64">
        <v>1.2789754E7</v>
      </c>
      <c r="V87" s="64">
        <v>1.8967281E7</v>
      </c>
      <c r="W87" s="64">
        <v>1.6539517E7</v>
      </c>
      <c r="X87" s="64">
        <v>1.9084151E7</v>
      </c>
      <c r="Y87" s="64">
        <v>1.9540065E7</v>
      </c>
      <c r="Z87" s="64">
        <v>4.9865393E7</v>
      </c>
      <c r="AA87" s="29">
        <f t="shared" si="41"/>
        <v>253780316</v>
      </c>
      <c r="AB87" s="65">
        <f t="shared" si="3"/>
        <v>0.6366919456</v>
      </c>
      <c r="AC87" s="66">
        <f t="shared" si="4"/>
        <v>1.506844567</v>
      </c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6"/>
      <c r="AS87" s="6"/>
    </row>
    <row r="88" ht="11.25" customHeight="1">
      <c r="A88" s="62" t="s">
        <v>113</v>
      </c>
      <c r="B88" s="41">
        <v>1.3434531565900002E9</v>
      </c>
      <c r="C88" s="63">
        <v>1.099942978674522E8</v>
      </c>
      <c r="D88" s="63">
        <v>1.0981066798787384E8</v>
      </c>
      <c r="E88" s="63">
        <v>1.1319115353157021E8</v>
      </c>
      <c r="F88" s="63">
        <v>1.130075236519918E8</v>
      </c>
      <c r="G88" s="63">
        <v>1.128238937724134E8</v>
      </c>
      <c r="H88" s="63">
        <v>1.1264026389283502E8</v>
      </c>
      <c r="I88" s="63">
        <v>1.1245663401325664E8</v>
      </c>
      <c r="J88" s="63">
        <v>1.1227300413367824E8</v>
      </c>
      <c r="K88" s="63">
        <v>1.1208937425409985E8</v>
      </c>
      <c r="L88" s="63">
        <v>1.1190574437452146E8</v>
      </c>
      <c r="M88" s="63">
        <v>1.1172211449494308E8</v>
      </c>
      <c r="N88" s="63">
        <v>1.1153848461536469E8</v>
      </c>
      <c r="O88" s="64">
        <v>4.6835459E7</v>
      </c>
      <c r="P88" s="64">
        <v>7.0896444E7</v>
      </c>
      <c r="Q88" s="64">
        <v>4.6559359E7</v>
      </c>
      <c r="R88" s="64">
        <v>9.5233529E7</v>
      </c>
      <c r="S88" s="64">
        <v>7.0896444E7</v>
      </c>
      <c r="T88" s="64">
        <v>7.0896444E7</v>
      </c>
      <c r="U88" s="64">
        <v>8.1820644E7</v>
      </c>
      <c r="V88" s="64">
        <v>8.2772048E7</v>
      </c>
      <c r="W88" s="64">
        <v>1.07313261E8</v>
      </c>
      <c r="X88" s="64">
        <v>1.34527794E8</v>
      </c>
      <c r="Y88" s="64">
        <v>1.57772404E8</v>
      </c>
      <c r="Z88" s="64">
        <v>1.7913859E8</v>
      </c>
      <c r="AA88" s="29">
        <f t="shared" si="41"/>
        <v>1144662420</v>
      </c>
      <c r="AB88" s="65">
        <f t="shared" si="3"/>
        <v>0.8520300201</v>
      </c>
      <c r="AC88" s="66">
        <f t="shared" si="4"/>
        <v>1.606069785</v>
      </c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6"/>
      <c r="AS88" s="6"/>
    </row>
    <row r="89" ht="11.25" customHeight="1">
      <c r="A89" s="62" t="s">
        <v>114</v>
      </c>
      <c r="B89" s="41">
        <v>1.2029285033999999E8</v>
      </c>
      <c r="C89" s="63">
        <v>9848893.90948884</v>
      </c>
      <c r="D89" s="63">
        <v>9832451.68259487</v>
      </c>
      <c r="E89" s="63">
        <v>1.0135140495814506E7</v>
      </c>
      <c r="F89" s="63">
        <v>1.0118698268920533E7</v>
      </c>
      <c r="G89" s="63">
        <v>1.0102256042026559E7</v>
      </c>
      <c r="H89" s="63">
        <v>1.0085813815132588E7</v>
      </c>
      <c r="I89" s="63">
        <v>1.0069371588238617E7</v>
      </c>
      <c r="J89" s="63">
        <v>1.0052929361344645E7</v>
      </c>
      <c r="K89" s="63">
        <v>1.0036487134450672E7</v>
      </c>
      <c r="L89" s="63">
        <v>1.0020044907556701E7</v>
      </c>
      <c r="M89" s="63">
        <v>1.000360268066273E7</v>
      </c>
      <c r="N89" s="63">
        <v>9987160.453768758</v>
      </c>
      <c r="O89" s="64">
        <v>8500923.0</v>
      </c>
      <c r="P89" s="64">
        <v>8903269.0</v>
      </c>
      <c r="Q89" s="64">
        <v>7143168.0</v>
      </c>
      <c r="R89" s="64">
        <v>4106948.0</v>
      </c>
      <c r="S89" s="64">
        <v>1.0112083E7</v>
      </c>
      <c r="T89" s="64">
        <v>2.1131282E7</v>
      </c>
      <c r="U89" s="64">
        <v>2.2640017E7</v>
      </c>
      <c r="V89" s="64">
        <v>7705965.0</v>
      </c>
      <c r="W89" s="64">
        <v>2744805.0</v>
      </c>
      <c r="X89" s="64">
        <v>8655153.0</v>
      </c>
      <c r="Y89" s="64">
        <v>8729291.0</v>
      </c>
      <c r="Z89" s="64">
        <v>8613150.0</v>
      </c>
      <c r="AA89" s="29">
        <f t="shared" si="41"/>
        <v>118986054</v>
      </c>
      <c r="AB89" s="65">
        <f t="shared" si="3"/>
        <v>0.9891365419</v>
      </c>
      <c r="AC89" s="66">
        <f t="shared" si="4"/>
        <v>0.8624223111</v>
      </c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6"/>
      <c r="AS89" s="6"/>
    </row>
    <row r="90" ht="11.25" customHeight="1">
      <c r="A90" s="62" t="s">
        <v>115</v>
      </c>
      <c r="B90" s="41">
        <v>2.9987707943999996E9</v>
      </c>
      <c r="C90" s="63">
        <v>2.4552228440378284E8</v>
      </c>
      <c r="D90" s="63">
        <v>2.451123974515228E8</v>
      </c>
      <c r="E90" s="63">
        <v>2.5265810253963986E8</v>
      </c>
      <c r="F90" s="63">
        <v>2.5224821558737975E8</v>
      </c>
      <c r="G90" s="63">
        <v>2.5183832863511962E8</v>
      </c>
      <c r="H90" s="63">
        <v>2.5142844168285957E8</v>
      </c>
      <c r="I90" s="63">
        <v>2.5101855473059952E8</v>
      </c>
      <c r="J90" s="63">
        <v>2.5060866777833942E8</v>
      </c>
      <c r="K90" s="63">
        <v>2.501987808260793E8</v>
      </c>
      <c r="L90" s="63">
        <v>2.4978889387381923E8</v>
      </c>
      <c r="M90" s="63">
        <v>2.4937900692155918E8</v>
      </c>
      <c r="N90" s="63">
        <v>2.4896911996929908E8</v>
      </c>
      <c r="O90" s="64">
        <v>2.6806621E7</v>
      </c>
      <c r="P90" s="64">
        <v>2.15225414E8</v>
      </c>
      <c r="Q90" s="64">
        <v>2.34704313E8</v>
      </c>
      <c r="R90" s="64">
        <v>2.26205662E8</v>
      </c>
      <c r="S90" s="64">
        <v>2.34019378E8</v>
      </c>
      <c r="T90" s="64">
        <v>2.2357524E8</v>
      </c>
      <c r="U90" s="64">
        <v>2.2408737E8</v>
      </c>
      <c r="V90" s="64">
        <v>2.00915245E8</v>
      </c>
      <c r="W90" s="64">
        <v>2.00915245E8</v>
      </c>
      <c r="X90" s="64">
        <v>1.90077107E8</v>
      </c>
      <c r="Y90" s="64">
        <v>1.89839357E8</v>
      </c>
      <c r="Z90" s="64">
        <v>1.89839357E8</v>
      </c>
      <c r="AA90" s="29">
        <f t="shared" si="41"/>
        <v>2356210309</v>
      </c>
      <c r="AB90" s="65">
        <f t="shared" si="3"/>
        <v>0.7857253757</v>
      </c>
      <c r="AC90" s="66">
        <f t="shared" si="4"/>
        <v>0.7625016188</v>
      </c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6"/>
      <c r="AS90" s="6"/>
    </row>
    <row r="91" ht="11.25" customHeight="1">
      <c r="A91" s="58" t="s">
        <v>116</v>
      </c>
      <c r="B91" s="59">
        <f t="shared" ref="B91:AA91" si="42">B92+B93+B94+B95+B96</f>
        <v>6371794853</v>
      </c>
      <c r="C91" s="59">
        <f t="shared" si="42"/>
        <v>521686296</v>
      </c>
      <c r="D91" s="59">
        <f t="shared" si="42"/>
        <v>520815367.2</v>
      </c>
      <c r="E91" s="59">
        <f t="shared" si="42"/>
        <v>536848498.2</v>
      </c>
      <c r="F91" s="59">
        <f t="shared" si="42"/>
        <v>535977569.5</v>
      </c>
      <c r="G91" s="59">
        <f t="shared" si="42"/>
        <v>535106640.8</v>
      </c>
      <c r="H91" s="59">
        <f t="shared" si="42"/>
        <v>534235712.1</v>
      </c>
      <c r="I91" s="59">
        <f t="shared" si="42"/>
        <v>533364783.4</v>
      </c>
      <c r="J91" s="59">
        <f t="shared" si="42"/>
        <v>532493854.7</v>
      </c>
      <c r="K91" s="59">
        <f t="shared" si="42"/>
        <v>531622926</v>
      </c>
      <c r="L91" s="59">
        <f t="shared" si="42"/>
        <v>530751997.2</v>
      </c>
      <c r="M91" s="59">
        <f t="shared" si="42"/>
        <v>529881068.5</v>
      </c>
      <c r="N91" s="59">
        <f t="shared" si="42"/>
        <v>529010139.8</v>
      </c>
      <c r="O91" s="59">
        <f t="shared" si="42"/>
        <v>203243386</v>
      </c>
      <c r="P91" s="59">
        <f t="shared" si="42"/>
        <v>591033451</v>
      </c>
      <c r="Q91" s="59">
        <f t="shared" si="42"/>
        <v>658550766</v>
      </c>
      <c r="R91" s="59">
        <f t="shared" si="42"/>
        <v>491357373</v>
      </c>
      <c r="S91" s="59">
        <f t="shared" si="42"/>
        <v>471529063</v>
      </c>
      <c r="T91" s="59">
        <f t="shared" si="42"/>
        <v>426664727</v>
      </c>
      <c r="U91" s="59">
        <f t="shared" si="42"/>
        <v>377329465</v>
      </c>
      <c r="V91" s="59">
        <f t="shared" si="42"/>
        <v>391679267</v>
      </c>
      <c r="W91" s="59">
        <f t="shared" si="42"/>
        <v>417259200</v>
      </c>
      <c r="X91" s="59">
        <f t="shared" si="42"/>
        <v>1358713626</v>
      </c>
      <c r="Y91" s="59">
        <f t="shared" si="42"/>
        <v>418928356</v>
      </c>
      <c r="Z91" s="59">
        <f t="shared" si="42"/>
        <v>452996237</v>
      </c>
      <c r="AA91" s="59">
        <f t="shared" si="42"/>
        <v>6259284917</v>
      </c>
      <c r="AB91" s="60">
        <f t="shared" si="3"/>
        <v>0.9823425049</v>
      </c>
      <c r="AC91" s="61">
        <f t="shared" si="4"/>
        <v>0.8563091761</v>
      </c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6"/>
      <c r="AS91" s="6"/>
    </row>
    <row r="92" ht="11.25" customHeight="1">
      <c r="A92" s="28" t="s">
        <v>117</v>
      </c>
      <c r="B92" s="29">
        <v>7.35725846322255E8</v>
      </c>
      <c r="C92" s="64">
        <v>6.023704473221962E7</v>
      </c>
      <c r="D92" s="64">
        <v>6.013648205320089E7</v>
      </c>
      <c r="E92" s="64">
        <v>6.198776400926778E7</v>
      </c>
      <c r="F92" s="64">
        <v>6.1887201330249034E7</v>
      </c>
      <c r="G92" s="64">
        <v>6.17866386512303E7</v>
      </c>
      <c r="H92" s="64">
        <v>6.168607597221157E7</v>
      </c>
      <c r="I92" s="63">
        <v>6.158551329319284E7</v>
      </c>
      <c r="J92" s="63">
        <v>6.14849506141741E7</v>
      </c>
      <c r="K92" s="63">
        <v>6.138438793515536E7</v>
      </c>
      <c r="L92" s="63">
        <v>6.128382525613663E7</v>
      </c>
      <c r="M92" s="63">
        <v>6.1183262577117905E7</v>
      </c>
      <c r="N92" s="63">
        <v>6.108269989809917E7</v>
      </c>
      <c r="O92" s="64">
        <v>-1820000.0</v>
      </c>
      <c r="P92" s="64">
        <v>1.3352026E8</v>
      </c>
      <c r="Q92" s="64">
        <v>1.3352026E8</v>
      </c>
      <c r="R92" s="64">
        <v>1.0352026E8</v>
      </c>
      <c r="S92" s="64">
        <v>1.0352026E8</v>
      </c>
      <c r="T92" s="64">
        <v>9.4857711E7</v>
      </c>
      <c r="U92" s="64">
        <v>9.4857711E7</v>
      </c>
      <c r="V92" s="64">
        <v>1.13449675E8</v>
      </c>
      <c r="W92" s="64">
        <v>1.13449675E8</v>
      </c>
      <c r="X92" s="64">
        <v>1.13449675E8</v>
      </c>
      <c r="Y92" s="64">
        <v>1.13449675E8</v>
      </c>
      <c r="Z92" s="64">
        <v>1.13449675E8</v>
      </c>
      <c r="AA92" s="29">
        <f t="shared" ref="AA92:AA96" si="43">+O92+P92+Q92+R92+S92+T92+U92+V92+W92+X92+Y92+Z92</f>
        <v>1229224837</v>
      </c>
      <c r="AB92" s="30">
        <f t="shared" si="3"/>
        <v>1.670764787</v>
      </c>
      <c r="AC92" s="68">
        <f t="shared" si="4"/>
        <v>1.857312712</v>
      </c>
      <c r="AD92" s="5"/>
      <c r="AE92" s="5"/>
      <c r="AF92" s="26"/>
      <c r="AG92" s="26"/>
      <c r="AH92" s="26"/>
      <c r="AI92" s="5"/>
      <c r="AJ92" s="5"/>
      <c r="AK92" s="5"/>
      <c r="AL92" s="5"/>
      <c r="AM92" s="5"/>
      <c r="AN92" s="5"/>
      <c r="AO92" s="5"/>
      <c r="AP92" s="5"/>
      <c r="AQ92" s="5"/>
      <c r="AR92" s="6"/>
      <c r="AS92" s="6"/>
    </row>
    <row r="93" ht="11.25" customHeight="1">
      <c r="A93" s="62" t="s">
        <v>118</v>
      </c>
      <c r="B93" s="41">
        <v>2.5132E8</v>
      </c>
      <c r="C93" s="63">
        <v>2.0576651150394008E7</v>
      </c>
      <c r="D93" s="63">
        <v>2.0542299479024403E7</v>
      </c>
      <c r="E93" s="63">
        <v>2.1174687458221395E7</v>
      </c>
      <c r="F93" s="63">
        <v>2.1140335786851786E7</v>
      </c>
      <c r="G93" s="63">
        <v>2.1105984115482178E7</v>
      </c>
      <c r="H93" s="63">
        <v>2.1071632444112573E7</v>
      </c>
      <c r="I93" s="63">
        <v>2.1037280772742968E7</v>
      </c>
      <c r="J93" s="63">
        <v>2.100292910137336E7</v>
      </c>
      <c r="K93" s="63">
        <v>2.096857743000375E7</v>
      </c>
      <c r="L93" s="63">
        <v>2.0934225758634146E7</v>
      </c>
      <c r="M93" s="63">
        <v>2.089987408726454E7</v>
      </c>
      <c r="N93" s="63">
        <v>2.086552241589493E7</v>
      </c>
      <c r="O93" s="64">
        <v>2.829577E7</v>
      </c>
      <c r="P93" s="64">
        <v>2.8061724E7</v>
      </c>
      <c r="Q93" s="64">
        <v>1.0206413E7</v>
      </c>
      <c r="R93" s="64">
        <v>1.4187395E7</v>
      </c>
      <c r="S93" s="64">
        <v>1.4490266E7</v>
      </c>
      <c r="T93" s="64">
        <v>6.4570787E7</v>
      </c>
      <c r="U93" s="64">
        <v>1.1369835E7</v>
      </c>
      <c r="V93" s="64">
        <v>1.1042603E7</v>
      </c>
      <c r="W93" s="64">
        <v>1.2922751E7</v>
      </c>
      <c r="X93" s="64">
        <v>4.3124587E7</v>
      </c>
      <c r="Y93" s="64">
        <v>2.543546E7</v>
      </c>
      <c r="Z93" s="64">
        <v>1.4515758E7</v>
      </c>
      <c r="AA93" s="29">
        <f t="shared" si="43"/>
        <v>278223349</v>
      </c>
      <c r="AB93" s="30">
        <f t="shared" si="3"/>
        <v>1.107048182</v>
      </c>
      <c r="AC93" s="66">
        <f t="shared" si="4"/>
        <v>0.6956815032</v>
      </c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6"/>
      <c r="AS93" s="6"/>
    </row>
    <row r="94" ht="11.25" customHeight="1">
      <c r="A94" s="62" t="s">
        <v>119</v>
      </c>
      <c r="B94" s="41">
        <v>2.036156E9</v>
      </c>
      <c r="C94" s="63">
        <v>1.6670886399722132E8</v>
      </c>
      <c r="D94" s="63">
        <v>1.6643055203729275E8</v>
      </c>
      <c r="E94" s="63">
        <v>1.715540622162273E8</v>
      </c>
      <c r="F94" s="63">
        <v>1.712757502562987E8</v>
      </c>
      <c r="G94" s="63">
        <v>1.709974382963701E8</v>
      </c>
      <c r="H94" s="63">
        <v>1.7071912633644152E8</v>
      </c>
      <c r="I94" s="63">
        <v>1.7044081437651294E8</v>
      </c>
      <c r="J94" s="63">
        <v>1.701625024165843E8</v>
      </c>
      <c r="K94" s="63">
        <v>1.698841904566557E8</v>
      </c>
      <c r="L94" s="63">
        <v>1.6960587849672714E8</v>
      </c>
      <c r="M94" s="63">
        <v>1.6932756653679857E8</v>
      </c>
      <c r="N94" s="63">
        <v>1.6904925457686996E8</v>
      </c>
      <c r="O94" s="64">
        <v>5491706.0</v>
      </c>
      <c r="P94" s="64">
        <v>1.63637039E8</v>
      </c>
      <c r="Q94" s="64">
        <v>3.23709656E8</v>
      </c>
      <c r="R94" s="64">
        <v>1.64052372E8</v>
      </c>
      <c r="S94" s="64">
        <v>1.5824299E8</v>
      </c>
      <c r="T94" s="64">
        <v>1.51533253E8</v>
      </c>
      <c r="U94" s="64">
        <v>1.62972459E8</v>
      </c>
      <c r="V94" s="64">
        <v>1.54112365E8</v>
      </c>
      <c r="W94" s="64">
        <v>1.48473909E8</v>
      </c>
      <c r="X94" s="64">
        <v>1.57346457E8</v>
      </c>
      <c r="Y94" s="64">
        <v>1.83659499E8</v>
      </c>
      <c r="Z94" s="64">
        <v>1.53883955E8</v>
      </c>
      <c r="AA94" s="29">
        <f t="shared" si="43"/>
        <v>1927115660</v>
      </c>
      <c r="AB94" s="65">
        <f t="shared" si="3"/>
        <v>0.9464479441</v>
      </c>
      <c r="AC94" s="66">
        <f t="shared" si="4"/>
        <v>0.9102906451</v>
      </c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6"/>
      <c r="AS94" s="6"/>
    </row>
    <row r="95" ht="11.25" customHeight="1">
      <c r="A95" s="62" t="s">
        <v>120</v>
      </c>
      <c r="B95" s="41">
        <v>3.04720089625E9</v>
      </c>
      <c r="C95" s="63">
        <v>2.4948746549142215E8</v>
      </c>
      <c r="D95" s="63">
        <v>2.4907095887123615E8</v>
      </c>
      <c r="E95" s="63">
        <v>2.5673852697957134E8</v>
      </c>
      <c r="F95" s="63">
        <v>2.563220203593853E8</v>
      </c>
      <c r="G95" s="63">
        <v>2.5590551373919925E8</v>
      </c>
      <c r="H95" s="63">
        <v>2.5548900711901325E8</v>
      </c>
      <c r="I95" s="63">
        <v>2.5507250049882725E8</v>
      </c>
      <c r="J95" s="63">
        <v>2.546559938786412E8</v>
      </c>
      <c r="K95" s="63">
        <v>2.5423948725845516E8</v>
      </c>
      <c r="L95" s="63">
        <v>2.5382298063826916E8</v>
      </c>
      <c r="M95" s="63">
        <v>2.5340647401808316E8</v>
      </c>
      <c r="N95" s="63">
        <v>2.529899673978971E8</v>
      </c>
      <c r="O95" s="64">
        <v>1.4984044E8</v>
      </c>
      <c r="P95" s="64">
        <f>224691795+17700000</f>
        <v>242391795</v>
      </c>
      <c r="Q95" s="64">
        <f>146025419+22839000</f>
        <v>168864419</v>
      </c>
      <c r="R95" s="64">
        <f>128243924+59103404</f>
        <v>187347328</v>
      </c>
      <c r="S95" s="64">
        <f>116745529+56280000</f>
        <v>173025529</v>
      </c>
      <c r="T95" s="64">
        <f>39130853+54322105</f>
        <v>93452958</v>
      </c>
      <c r="U95" s="64">
        <v>8.5879442E7</v>
      </c>
      <c r="V95" s="64">
        <v>9.0824606E7</v>
      </c>
      <c r="W95" s="64">
        <f>54485977+57600000</f>
        <v>112085977</v>
      </c>
      <c r="X95" s="64">
        <f>956866019+57600000</f>
        <v>1014466019</v>
      </c>
      <c r="Y95" s="64">
        <f>8456834+57600000</f>
        <v>66056834</v>
      </c>
      <c r="Z95" s="64">
        <f>114052112+57094737</f>
        <v>171146849</v>
      </c>
      <c r="AA95" s="29">
        <f t="shared" si="43"/>
        <v>2555382196</v>
      </c>
      <c r="AB95" s="65">
        <f t="shared" si="3"/>
        <v>0.8385998439</v>
      </c>
      <c r="AC95" s="66">
        <f t="shared" si="4"/>
        <v>0.6764965851</v>
      </c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6"/>
      <c r="AS95" s="6"/>
    </row>
    <row r="96" ht="11.25" customHeight="1">
      <c r="A96" s="62" t="s">
        <v>121</v>
      </c>
      <c r="B96" s="41">
        <v>3.013921108E8</v>
      </c>
      <c r="C96" s="63">
        <v>2.46762705849614E7</v>
      </c>
      <c r="D96" s="63">
        <v>2.4635074807691015E7</v>
      </c>
      <c r="E96" s="63">
        <v>2.539345753845151E7</v>
      </c>
      <c r="F96" s="63">
        <v>2.5352261761181124E7</v>
      </c>
      <c r="G96" s="63">
        <v>2.5311065983910732E7</v>
      </c>
      <c r="H96" s="63">
        <v>2.5269870206640348E7</v>
      </c>
      <c r="I96" s="63">
        <v>2.5228674429369964E7</v>
      </c>
      <c r="J96" s="63">
        <v>2.5187478652099572E7</v>
      </c>
      <c r="K96" s="63">
        <v>2.5146282874829184E7</v>
      </c>
      <c r="L96" s="63">
        <v>2.5105087097558796E7</v>
      </c>
      <c r="M96" s="63">
        <v>2.5063891320288412E7</v>
      </c>
      <c r="N96" s="63">
        <v>2.5022695543018024E7</v>
      </c>
      <c r="O96" s="64">
        <v>2.143547E7</v>
      </c>
      <c r="P96" s="64">
        <v>2.3422633E7</v>
      </c>
      <c r="Q96" s="64">
        <v>2.2250018E7</v>
      </c>
      <c r="R96" s="64">
        <v>2.2250018E7</v>
      </c>
      <c r="S96" s="64">
        <v>2.2250018E7</v>
      </c>
      <c r="T96" s="64">
        <v>2.2250018E7</v>
      </c>
      <c r="U96" s="64">
        <v>2.2250018E7</v>
      </c>
      <c r="V96" s="64">
        <v>2.2250018E7</v>
      </c>
      <c r="W96" s="64">
        <v>3.0326888E7</v>
      </c>
      <c r="X96" s="64">
        <v>3.0326888E7</v>
      </c>
      <c r="Y96" s="64">
        <v>3.0326888E7</v>
      </c>
      <c r="Z96" s="64"/>
      <c r="AA96" s="29">
        <f t="shared" si="43"/>
        <v>269338875</v>
      </c>
      <c r="AB96" s="65">
        <f t="shared" si="3"/>
        <v>0.8936493868</v>
      </c>
      <c r="AC96" s="66">
        <f t="shared" si="4"/>
        <v>0</v>
      </c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6"/>
      <c r="AS96" s="6"/>
    </row>
    <row r="97" ht="11.25" customHeight="1">
      <c r="A97" s="58" t="s">
        <v>122</v>
      </c>
      <c r="B97" s="59">
        <f t="shared" ref="B97:AA97" si="44">B98+B99+B100+B101</f>
        <v>7737054461</v>
      </c>
      <c r="C97" s="59">
        <f t="shared" si="44"/>
        <v>633465981.9</v>
      </c>
      <c r="D97" s="59">
        <f t="shared" si="44"/>
        <v>632408442.7</v>
      </c>
      <c r="E97" s="59">
        <f t="shared" si="44"/>
        <v>651876930</v>
      </c>
      <c r="F97" s="59">
        <f t="shared" si="44"/>
        <v>650819390.8</v>
      </c>
      <c r="G97" s="59">
        <f t="shared" si="44"/>
        <v>649761851.6</v>
      </c>
      <c r="H97" s="59">
        <f t="shared" si="44"/>
        <v>648704312.4</v>
      </c>
      <c r="I97" s="59">
        <f t="shared" si="44"/>
        <v>647646773.2</v>
      </c>
      <c r="J97" s="59">
        <f t="shared" si="44"/>
        <v>646589234</v>
      </c>
      <c r="K97" s="59">
        <f t="shared" si="44"/>
        <v>645531694.8</v>
      </c>
      <c r="L97" s="59">
        <f t="shared" si="44"/>
        <v>644474155.6</v>
      </c>
      <c r="M97" s="59">
        <f t="shared" si="44"/>
        <v>643416616.4</v>
      </c>
      <c r="N97" s="59">
        <f t="shared" si="44"/>
        <v>642359077.2</v>
      </c>
      <c r="O97" s="59">
        <f t="shared" si="44"/>
        <v>171441826</v>
      </c>
      <c r="P97" s="59">
        <f t="shared" si="44"/>
        <v>445331247</v>
      </c>
      <c r="Q97" s="59">
        <f t="shared" si="44"/>
        <v>510447325</v>
      </c>
      <c r="R97" s="59">
        <f t="shared" si="44"/>
        <v>478599486</v>
      </c>
      <c r="S97" s="59">
        <f t="shared" si="44"/>
        <v>328931102</v>
      </c>
      <c r="T97" s="59">
        <f t="shared" si="44"/>
        <v>511850822</v>
      </c>
      <c r="U97" s="59">
        <f t="shared" si="44"/>
        <v>461935670</v>
      </c>
      <c r="V97" s="59">
        <f t="shared" si="44"/>
        <v>692113833</v>
      </c>
      <c r="W97" s="59">
        <f t="shared" si="44"/>
        <v>481440201</v>
      </c>
      <c r="X97" s="59">
        <f t="shared" si="44"/>
        <v>426369441</v>
      </c>
      <c r="Y97" s="59">
        <f t="shared" si="44"/>
        <v>436501038</v>
      </c>
      <c r="Z97" s="59">
        <f t="shared" si="44"/>
        <v>525588574</v>
      </c>
      <c r="AA97" s="59">
        <f t="shared" si="44"/>
        <v>5470550565</v>
      </c>
      <c r="AB97" s="60">
        <f t="shared" si="3"/>
        <v>0.7070585573</v>
      </c>
      <c r="AC97" s="61">
        <f t="shared" si="4"/>
        <v>0.8182161546</v>
      </c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6"/>
      <c r="AS97" s="6"/>
    </row>
    <row r="98" ht="11.25" customHeight="1">
      <c r="A98" s="28" t="s">
        <v>123</v>
      </c>
      <c r="B98" s="41">
        <v>3.383116269E9</v>
      </c>
      <c r="C98" s="63">
        <v>2.7699030426721126E8</v>
      </c>
      <c r="D98" s="63">
        <v>2.765278830580841E8</v>
      </c>
      <c r="E98" s="63">
        <v>2.8504070360854316E8</v>
      </c>
      <c r="F98" s="63">
        <v>2.8457828239941585E8</v>
      </c>
      <c r="G98" s="63">
        <v>2.841158611902886E8</v>
      </c>
      <c r="H98" s="63">
        <v>2.8365343998116136E8</v>
      </c>
      <c r="I98" s="63">
        <v>2.8319101877203417E8</v>
      </c>
      <c r="J98" s="63">
        <v>2.827285975629069E8</v>
      </c>
      <c r="K98" s="63">
        <v>2.822661763537796E8</v>
      </c>
      <c r="L98" s="63">
        <v>2.818037551446524E8</v>
      </c>
      <c r="M98" s="63">
        <v>2.813413339355252E8</v>
      </c>
      <c r="N98" s="63">
        <v>2.8087891272639793E8</v>
      </c>
      <c r="O98" s="64">
        <f>98015300+177720</f>
        <v>98193020</v>
      </c>
      <c r="P98" s="64">
        <f>221082426+1975512</f>
        <v>223057938</v>
      </c>
      <c r="Q98" s="64">
        <f>275119112+328782</f>
        <v>275447894</v>
      </c>
      <c r="R98" s="64">
        <f>251095953+453186</f>
        <v>251549139</v>
      </c>
      <c r="S98" s="64">
        <v>8.3188856E7</v>
      </c>
      <c r="T98" s="64">
        <v>2.14073465E8</v>
      </c>
      <c r="U98" s="64">
        <v>3.06184551E8</v>
      </c>
      <c r="V98" s="64">
        <f>284315764+133290</f>
        <v>284449054</v>
      </c>
      <c r="W98" s="64">
        <f>213444364+79974</f>
        <v>213524338</v>
      </c>
      <c r="X98" s="64">
        <v>2.36173301E8</v>
      </c>
      <c r="Y98" s="64">
        <v>1.88933645E8</v>
      </c>
      <c r="Z98" s="64">
        <v>1.63394233E8</v>
      </c>
      <c r="AA98" s="29">
        <f t="shared" ref="AA98:AA101" si="45">+O98+P98+Q98+R98+S98+T98+U98+V98+W98+X98+Y98+Z98</f>
        <v>2538169434</v>
      </c>
      <c r="AB98" s="65">
        <f t="shared" si="3"/>
        <v>0.7502459958</v>
      </c>
      <c r="AC98" s="66">
        <f t="shared" si="4"/>
        <v>0.5817248131</v>
      </c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6"/>
      <c r="AS98" s="6"/>
    </row>
    <row r="99" ht="11.25" customHeight="1">
      <c r="A99" s="28" t="s">
        <v>124</v>
      </c>
      <c r="B99" s="41">
        <v>2.1862499958E9</v>
      </c>
      <c r="C99" s="63">
        <v>1.7899770607642436E8</v>
      </c>
      <c r="D99" s="63">
        <v>1.7869887852037022E8</v>
      </c>
      <c r="E99" s="63">
        <v>1.8420006512256423E8</v>
      </c>
      <c r="F99" s="63">
        <v>1.8390123756651008E8</v>
      </c>
      <c r="G99" s="63">
        <v>1.836024100104559E8</v>
      </c>
      <c r="H99" s="63">
        <v>1.833035824544018E8</v>
      </c>
      <c r="I99" s="63">
        <v>1.8300475489834768E8</v>
      </c>
      <c r="J99" s="63">
        <v>1.827059273422935E8</v>
      </c>
      <c r="K99" s="63">
        <v>1.8240709978623936E8</v>
      </c>
      <c r="L99" s="63">
        <v>1.8210827223018524E8</v>
      </c>
      <c r="M99" s="63">
        <v>1.8180944467413113E8</v>
      </c>
      <c r="N99" s="63">
        <v>1.8151061711807695E8</v>
      </c>
      <c r="O99" s="64">
        <v>4.7584473E7</v>
      </c>
      <c r="P99" s="64">
        <v>1.96608976E8</v>
      </c>
      <c r="Q99" s="64">
        <v>2.09335098E8</v>
      </c>
      <c r="R99" s="64">
        <v>1.98595464E8</v>
      </c>
      <c r="S99" s="64">
        <v>2.43401913E8</v>
      </c>
      <c r="T99" s="64">
        <v>2.86869024E8</v>
      </c>
      <c r="U99" s="64">
        <v>1.53410786E8</v>
      </c>
      <c r="V99" s="64">
        <v>4.07664779E8</v>
      </c>
      <c r="W99" s="64">
        <v>2.62015863E8</v>
      </c>
      <c r="X99" s="64">
        <v>1.8429614E8</v>
      </c>
      <c r="Y99" s="64">
        <v>2.41667393E8</v>
      </c>
      <c r="Z99" s="64">
        <v>3.56294341E8</v>
      </c>
      <c r="AA99" s="29">
        <f t="shared" si="45"/>
        <v>2787744250</v>
      </c>
      <c r="AB99" s="30">
        <f t="shared" si="3"/>
        <v>1.275126017</v>
      </c>
      <c r="AC99" s="66">
        <f t="shared" si="4"/>
        <v>1.962939395</v>
      </c>
      <c r="AD99" s="5"/>
      <c r="AE99" s="5"/>
      <c r="AF99" s="26"/>
      <c r="AG99" s="26"/>
      <c r="AH99" s="26"/>
      <c r="AI99" s="5"/>
      <c r="AJ99" s="5"/>
      <c r="AK99" s="5"/>
      <c r="AL99" s="5"/>
      <c r="AM99" s="5"/>
      <c r="AN99" s="5"/>
      <c r="AO99" s="5"/>
      <c r="AP99" s="5"/>
      <c r="AQ99" s="5"/>
      <c r="AR99" s="6"/>
      <c r="AS99" s="6"/>
    </row>
    <row r="100" ht="11.25" customHeight="1">
      <c r="A100" s="28" t="s">
        <v>125</v>
      </c>
      <c r="B100" s="41">
        <v>2.1172E9</v>
      </c>
      <c r="C100" s="63">
        <v>1.733442854353581E8</v>
      </c>
      <c r="D100" s="63">
        <v>1.7305489597720224E8</v>
      </c>
      <c r="E100" s="63">
        <v>1.783823344204454E8</v>
      </c>
      <c r="F100" s="63">
        <v>1.7809294496228954E8</v>
      </c>
      <c r="G100" s="63">
        <v>1.7780355550413367E8</v>
      </c>
      <c r="H100" s="63">
        <v>1.775141660459778E8</v>
      </c>
      <c r="I100" s="63">
        <v>1.7722477658782196E8</v>
      </c>
      <c r="J100" s="63">
        <v>1.769353871296661E8</v>
      </c>
      <c r="K100" s="63">
        <v>1.766459976715102E8</v>
      </c>
      <c r="L100" s="63">
        <v>1.7635660821335435E8</v>
      </c>
      <c r="M100" s="63">
        <v>1.760672187551985E8</v>
      </c>
      <c r="N100" s="63">
        <v>1.757778292970426E8</v>
      </c>
      <c r="O100" s="64">
        <v>2.3324E7</v>
      </c>
      <c r="P100" s="64">
        <v>2.3324E7</v>
      </c>
      <c r="Q100" s="64">
        <v>2.3324E7</v>
      </c>
      <c r="R100" s="64">
        <v>2.611455E7</v>
      </c>
      <c r="S100" s="64">
        <v>0.0</v>
      </c>
      <c r="T100" s="64">
        <v>0.0</v>
      </c>
      <c r="U100" s="64"/>
      <c r="V100" s="64">
        <v>0.0</v>
      </c>
      <c r="W100" s="64"/>
      <c r="X100" s="64">
        <v>0.0</v>
      </c>
      <c r="Y100" s="64">
        <v>0.0</v>
      </c>
      <c r="Z100" s="64">
        <v>0.0</v>
      </c>
      <c r="AA100" s="29">
        <f t="shared" si="45"/>
        <v>96086550</v>
      </c>
      <c r="AB100" s="65">
        <f t="shared" si="3"/>
        <v>0.04538378519</v>
      </c>
      <c r="AC100" s="66">
        <f t="shared" si="4"/>
        <v>0</v>
      </c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6"/>
      <c r="AS100" s="6"/>
    </row>
    <row r="101" ht="11.25" customHeight="1">
      <c r="A101" s="28" t="s">
        <v>126</v>
      </c>
      <c r="B101" s="41">
        <v>5.0488195800000004E7</v>
      </c>
      <c r="C101" s="63">
        <v>4133686.106117253</v>
      </c>
      <c r="D101" s="63">
        <v>4126785.127642934</v>
      </c>
      <c r="E101" s="63">
        <v>4253826.859758421</v>
      </c>
      <c r="F101" s="63">
        <v>4246925.881284101</v>
      </c>
      <c r="G101" s="63">
        <v>4240024.902809781</v>
      </c>
      <c r="H101" s="63">
        <v>4233123.924335462</v>
      </c>
      <c r="I101" s="63">
        <v>4226222.945861143</v>
      </c>
      <c r="J101" s="63">
        <v>4219321.967386823</v>
      </c>
      <c r="K101" s="63">
        <v>4212420.988912503</v>
      </c>
      <c r="L101" s="63">
        <v>4205520.010438184</v>
      </c>
      <c r="M101" s="63">
        <v>4198619.031963865</v>
      </c>
      <c r="N101" s="63">
        <v>4191718.053489545</v>
      </c>
      <c r="O101" s="63">
        <v>2340333.0</v>
      </c>
      <c r="P101" s="64">
        <v>2340333.0</v>
      </c>
      <c r="Q101" s="64">
        <v>2340333.0</v>
      </c>
      <c r="R101" s="64">
        <v>2340333.0</v>
      </c>
      <c r="S101" s="64">
        <v>2340333.0</v>
      </c>
      <c r="T101" s="64">
        <v>1.0908333E7</v>
      </c>
      <c r="U101" s="64">
        <v>2340333.0</v>
      </c>
      <c r="V101" s="64">
        <v>0.0</v>
      </c>
      <c r="W101" s="64">
        <v>5900000.0</v>
      </c>
      <c r="X101" s="64">
        <v>5900000.0</v>
      </c>
      <c r="Y101" s="64">
        <v>5900000.0</v>
      </c>
      <c r="Z101" s="64">
        <v>5900000.0</v>
      </c>
      <c r="AA101" s="29">
        <f t="shared" si="45"/>
        <v>48550331</v>
      </c>
      <c r="AB101" s="65">
        <f t="shared" si="3"/>
        <v>0.9616174678</v>
      </c>
      <c r="AC101" s="66">
        <f t="shared" si="4"/>
        <v>1.407537417</v>
      </c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6"/>
      <c r="AS101" s="6"/>
    </row>
    <row r="102" ht="11.25" customHeight="1">
      <c r="A102" s="58" t="s">
        <v>127</v>
      </c>
      <c r="B102" s="59">
        <f t="shared" ref="B102:AA102" si="46">B103+B104+B105</f>
        <v>1357227702</v>
      </c>
      <c r="C102" s="59">
        <f t="shared" si="46"/>
        <v>111122079.2</v>
      </c>
      <c r="D102" s="59">
        <f t="shared" si="46"/>
        <v>110936566.6</v>
      </c>
      <c r="E102" s="59">
        <f t="shared" si="46"/>
        <v>114351712.5</v>
      </c>
      <c r="F102" s="59">
        <f t="shared" si="46"/>
        <v>114166199.9</v>
      </c>
      <c r="G102" s="59">
        <f t="shared" si="46"/>
        <v>113980687.2</v>
      </c>
      <c r="H102" s="59">
        <f t="shared" si="46"/>
        <v>113795174.6</v>
      </c>
      <c r="I102" s="59">
        <f t="shared" si="46"/>
        <v>113609661.9</v>
      </c>
      <c r="J102" s="59">
        <f t="shared" si="46"/>
        <v>113424149.3</v>
      </c>
      <c r="K102" s="59">
        <f t="shared" si="46"/>
        <v>113238636.6</v>
      </c>
      <c r="L102" s="59">
        <f t="shared" si="46"/>
        <v>113053124</v>
      </c>
      <c r="M102" s="59">
        <f t="shared" si="46"/>
        <v>112867611.3</v>
      </c>
      <c r="N102" s="59">
        <f t="shared" si="46"/>
        <v>112682098.6</v>
      </c>
      <c r="O102" s="59">
        <f t="shared" si="46"/>
        <v>49041496</v>
      </c>
      <c r="P102" s="59">
        <f t="shared" si="46"/>
        <v>57098735</v>
      </c>
      <c r="Q102" s="59">
        <f t="shared" si="46"/>
        <v>66815997</v>
      </c>
      <c r="R102" s="59">
        <f t="shared" si="46"/>
        <v>94255113</v>
      </c>
      <c r="S102" s="59">
        <f t="shared" si="46"/>
        <v>45078399</v>
      </c>
      <c r="T102" s="59">
        <f t="shared" si="46"/>
        <v>40565660</v>
      </c>
      <c r="U102" s="59">
        <f t="shared" si="46"/>
        <v>36494064</v>
      </c>
      <c r="V102" s="59">
        <f t="shared" si="46"/>
        <v>52130395</v>
      </c>
      <c r="W102" s="59">
        <f t="shared" si="46"/>
        <v>106273244</v>
      </c>
      <c r="X102" s="59">
        <f t="shared" si="46"/>
        <v>41006890</v>
      </c>
      <c r="Y102" s="59">
        <f t="shared" si="46"/>
        <v>74421450</v>
      </c>
      <c r="Z102" s="59">
        <f t="shared" si="46"/>
        <v>328992124</v>
      </c>
      <c r="AA102" s="59">
        <f t="shared" si="46"/>
        <v>992173567</v>
      </c>
      <c r="AB102" s="60">
        <f t="shared" si="3"/>
        <v>0.7310295581</v>
      </c>
      <c r="AC102" s="61">
        <f t="shared" si="4"/>
        <v>2.919648533</v>
      </c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6"/>
      <c r="AS102" s="6"/>
    </row>
    <row r="103" ht="11.25" customHeight="1">
      <c r="A103" s="62" t="s">
        <v>128</v>
      </c>
      <c r="B103" s="29">
        <v>8.6342129146E8</v>
      </c>
      <c r="C103" s="64">
        <v>7.069202097005846E7</v>
      </c>
      <c r="D103" s="64">
        <v>7.057400424055919E7</v>
      </c>
      <c r="E103" s="64">
        <v>7.274660190768497E7</v>
      </c>
      <c r="F103" s="64">
        <v>7.262858517818569E7</v>
      </c>
      <c r="G103" s="64">
        <v>7.25105684486864E7</v>
      </c>
      <c r="H103" s="64">
        <v>7.239255171918716E7</v>
      </c>
      <c r="I103" s="64">
        <v>7.227453498968789E7</v>
      </c>
      <c r="J103" s="64">
        <v>7.215651826018862E7</v>
      </c>
      <c r="K103" s="64">
        <v>7.203850153068934E7</v>
      </c>
      <c r="L103" s="64">
        <v>7.19204848011901E7</v>
      </c>
      <c r="M103" s="64">
        <v>7.180246807169083E7</v>
      </c>
      <c r="N103" s="64">
        <v>7.168445134219156E7</v>
      </c>
      <c r="O103" s="64">
        <v>3.7256496E7</v>
      </c>
      <c r="P103" s="64">
        <v>5.2593735E7</v>
      </c>
      <c r="Q103" s="64">
        <v>5.5030997E7</v>
      </c>
      <c r="R103" s="64">
        <v>3.7470113E7</v>
      </c>
      <c r="S103" s="64">
        <v>4.6518119E7</v>
      </c>
      <c r="T103" s="64">
        <v>3.606066E7</v>
      </c>
      <c r="U103" s="64">
        <v>3.1763814E7</v>
      </c>
      <c r="V103" s="64">
        <f>47357545</f>
        <v>47357545</v>
      </c>
      <c r="W103" s="64">
        <v>5.5262994E7</v>
      </c>
      <c r="X103" s="64">
        <v>1.379664E7</v>
      </c>
      <c r="Y103" s="64">
        <v>0.0</v>
      </c>
      <c r="Z103" s="64">
        <v>3.01424874E8</v>
      </c>
      <c r="AA103" s="29">
        <f t="shared" ref="AA103:AA105" si="47">+O103+P103+Q103+R103+S103+T103+U103+V103+W103+X103+Y103+Z103</f>
        <v>714535987</v>
      </c>
      <c r="AB103" s="30">
        <f t="shared" si="3"/>
        <v>0.8275635476</v>
      </c>
      <c r="AC103" s="68">
        <f t="shared" si="4"/>
        <v>4.204884997</v>
      </c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6"/>
      <c r="AS103" s="6"/>
    </row>
    <row r="104" ht="11.25" customHeight="1">
      <c r="A104" s="62" t="s">
        <v>129</v>
      </c>
      <c r="B104" s="29">
        <v>9.380641020391975E7</v>
      </c>
      <c r="C104" s="64">
        <v>7680334.945236422</v>
      </c>
      <c r="D104" s="64">
        <v>7667513.017114158</v>
      </c>
      <c r="E104" s="64">
        <v>7903554.900707112</v>
      </c>
      <c r="F104" s="64">
        <v>7890732.9725848455</v>
      </c>
      <c r="G104" s="64">
        <v>7877911.04446258</v>
      </c>
      <c r="H104" s="64">
        <v>7865089.116340316</v>
      </c>
      <c r="I104" s="64">
        <v>7852267.1882180525</v>
      </c>
      <c r="J104" s="64">
        <v>7839445.260095786</v>
      </c>
      <c r="K104" s="64">
        <v>7826623.331973521</v>
      </c>
      <c r="L104" s="64">
        <v>7813801.403851257</v>
      </c>
      <c r="M104" s="64">
        <v>7800979.475728992</v>
      </c>
      <c r="N104" s="64">
        <v>7788157.547606727</v>
      </c>
      <c r="O104" s="64">
        <v>0.0</v>
      </c>
      <c r="P104" s="64">
        <v>0.0</v>
      </c>
      <c r="Q104" s="64">
        <v>0.0</v>
      </c>
      <c r="R104" s="64">
        <v>0.0</v>
      </c>
      <c r="S104" s="64">
        <v>1.655528E7</v>
      </c>
      <c r="T104" s="64">
        <v>0.0</v>
      </c>
      <c r="U104" s="64">
        <v>0.0</v>
      </c>
      <c r="V104" s="64">
        <v>42600.0</v>
      </c>
      <c r="W104" s="64">
        <v>0.0</v>
      </c>
      <c r="X104" s="64">
        <v>0.0</v>
      </c>
      <c r="Y104" s="64">
        <v>0.0</v>
      </c>
      <c r="Z104" s="64">
        <v>0.0</v>
      </c>
      <c r="AA104" s="29">
        <f t="shared" si="47"/>
        <v>16597880</v>
      </c>
      <c r="AB104" s="30">
        <f t="shared" si="3"/>
        <v>0.1769375884</v>
      </c>
      <c r="AC104" s="68">
        <f t="shared" si="4"/>
        <v>0</v>
      </c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6"/>
      <c r="AS104" s="6"/>
    </row>
    <row r="105" ht="11.25" customHeight="1">
      <c r="A105" s="28" t="s">
        <v>130</v>
      </c>
      <c r="B105" s="29">
        <v>4.0E8</v>
      </c>
      <c r="C105" s="64">
        <v>3.2749723301597975E7</v>
      </c>
      <c r="D105" s="64">
        <v>3.269504930610282E7</v>
      </c>
      <c r="E105" s="64">
        <v>3.370155571895813E7</v>
      </c>
      <c r="F105" s="64">
        <v>3.364688172346298E7</v>
      </c>
      <c r="G105" s="64">
        <v>3.359220772796781E7</v>
      </c>
      <c r="H105" s="64">
        <v>3.3537533732472662E7</v>
      </c>
      <c r="I105" s="64">
        <v>3.3482859736977506E7</v>
      </c>
      <c r="J105" s="64">
        <v>3.3428185741482347E7</v>
      </c>
      <c r="K105" s="64">
        <v>3.3373511745987188E7</v>
      </c>
      <c r="L105" s="64">
        <v>3.3318837750492033E7</v>
      </c>
      <c r="M105" s="64">
        <v>3.326416375499688E7</v>
      </c>
      <c r="N105" s="64">
        <v>3.320948975950172E7</v>
      </c>
      <c r="O105" s="64">
        <v>1.1785E7</v>
      </c>
      <c r="P105" s="64">
        <v>4505000.0</v>
      </c>
      <c r="Q105" s="64">
        <v>1.1785E7</v>
      </c>
      <c r="R105" s="64">
        <v>5.6785E7</v>
      </c>
      <c r="S105" s="64">
        <v>-1.7995E7</v>
      </c>
      <c r="T105" s="64">
        <v>4505000.0</v>
      </c>
      <c r="U105" s="64">
        <v>4730250.0</v>
      </c>
      <c r="V105" s="64">
        <v>4730250.0</v>
      </c>
      <c r="W105" s="64">
        <v>5.101025E7</v>
      </c>
      <c r="X105" s="64">
        <v>2.721025E7</v>
      </c>
      <c r="Y105" s="64">
        <v>7.442145E7</v>
      </c>
      <c r="Z105" s="64">
        <v>2.756725E7</v>
      </c>
      <c r="AA105" s="29">
        <f t="shared" si="47"/>
        <v>261039700</v>
      </c>
      <c r="AB105" s="30">
        <f t="shared" si="3"/>
        <v>0.65259925</v>
      </c>
      <c r="AC105" s="68">
        <f t="shared" si="4"/>
        <v>0.8301015824</v>
      </c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6"/>
      <c r="AS105" s="6"/>
    </row>
    <row r="106" ht="11.25" customHeight="1">
      <c r="A106" s="58" t="s">
        <v>131</v>
      </c>
      <c r="B106" s="59">
        <f t="shared" ref="B106:AA106" si="48">B107+B108</f>
        <v>633563001.4</v>
      </c>
      <c r="C106" s="59">
        <f t="shared" si="48"/>
        <v>51872532.47</v>
      </c>
      <c r="D106" s="59">
        <f t="shared" si="48"/>
        <v>51785933.92</v>
      </c>
      <c r="E106" s="59">
        <f t="shared" si="48"/>
        <v>53380146.98</v>
      </c>
      <c r="F106" s="59">
        <f t="shared" si="48"/>
        <v>53293548.43</v>
      </c>
      <c r="G106" s="59">
        <f t="shared" si="48"/>
        <v>53206949.88</v>
      </c>
      <c r="H106" s="59">
        <f t="shared" si="48"/>
        <v>53120351.33</v>
      </c>
      <c r="I106" s="59">
        <f t="shared" si="48"/>
        <v>53033752.78</v>
      </c>
      <c r="J106" s="59">
        <f t="shared" si="48"/>
        <v>52947154.22</v>
      </c>
      <c r="K106" s="59">
        <f t="shared" si="48"/>
        <v>52860555.67</v>
      </c>
      <c r="L106" s="59">
        <f t="shared" si="48"/>
        <v>52773957.12</v>
      </c>
      <c r="M106" s="59">
        <f t="shared" si="48"/>
        <v>52687358.57</v>
      </c>
      <c r="N106" s="59">
        <f t="shared" si="48"/>
        <v>52600760.02</v>
      </c>
      <c r="O106" s="59">
        <f t="shared" si="48"/>
        <v>49156968</v>
      </c>
      <c r="P106" s="59">
        <f t="shared" si="48"/>
        <v>49156968</v>
      </c>
      <c r="Q106" s="59">
        <f t="shared" si="48"/>
        <v>49156968</v>
      </c>
      <c r="R106" s="59">
        <f t="shared" si="48"/>
        <v>49156968</v>
      </c>
      <c r="S106" s="59">
        <f t="shared" si="48"/>
        <v>49156968</v>
      </c>
      <c r="T106" s="59">
        <f t="shared" si="48"/>
        <v>49156968</v>
      </c>
      <c r="U106" s="59">
        <f t="shared" si="48"/>
        <v>49156968</v>
      </c>
      <c r="V106" s="59">
        <f t="shared" si="48"/>
        <v>49156968</v>
      </c>
      <c r="W106" s="59">
        <f t="shared" si="48"/>
        <v>44241271</v>
      </c>
      <c r="X106" s="59">
        <f t="shared" si="48"/>
        <v>54072665</v>
      </c>
      <c r="Y106" s="59">
        <f t="shared" si="48"/>
        <v>49156968</v>
      </c>
      <c r="Z106" s="59">
        <f t="shared" si="48"/>
        <v>49156968</v>
      </c>
      <c r="AA106" s="59">
        <f t="shared" si="48"/>
        <v>589883616</v>
      </c>
      <c r="AB106" s="60">
        <f t="shared" si="3"/>
        <v>0.9310575502</v>
      </c>
      <c r="AC106" s="61">
        <f t="shared" si="4"/>
        <v>0.9345296149</v>
      </c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6"/>
      <c r="AS106" s="6"/>
    </row>
    <row r="107" ht="11.25" customHeight="1">
      <c r="A107" s="62" t="s">
        <v>132</v>
      </c>
      <c r="B107" s="41">
        <v>5.706721806906666E8</v>
      </c>
      <c r="C107" s="63">
        <v>4.672339003384714E7</v>
      </c>
      <c r="D107" s="63">
        <v>4.664538771325641E7</v>
      </c>
      <c r="E107" s="63">
        <v>4.8081350737014614E7</v>
      </c>
      <c r="F107" s="63">
        <v>4.800334841642388E7</v>
      </c>
      <c r="G107" s="63">
        <v>4.792534609583314E7</v>
      </c>
      <c r="H107" s="63">
        <v>4.784734377524241E7</v>
      </c>
      <c r="I107" s="63">
        <v>4.776934145465168E7</v>
      </c>
      <c r="J107" s="63">
        <v>4.769133913406095E7</v>
      </c>
      <c r="K107" s="63">
        <v>4.7613336813470215E7</v>
      </c>
      <c r="L107" s="63">
        <v>4.753533449287949E7</v>
      </c>
      <c r="M107" s="63">
        <v>4.745733217228875E7</v>
      </c>
      <c r="N107" s="63">
        <v>4.737932985169802E7</v>
      </c>
      <c r="O107" s="64">
        <v>4.9156968E7</v>
      </c>
      <c r="P107" s="64">
        <v>4.9156968E7</v>
      </c>
      <c r="Q107" s="64">
        <v>4.9156968E7</v>
      </c>
      <c r="R107" s="64">
        <v>4.9156968E7</v>
      </c>
      <c r="S107" s="64">
        <v>4.9156968E7</v>
      </c>
      <c r="T107" s="64">
        <v>4.9156968E7</v>
      </c>
      <c r="U107" s="64">
        <v>4.9156968E7</v>
      </c>
      <c r="V107" s="64">
        <v>4.9156968E7</v>
      </c>
      <c r="W107" s="64">
        <v>4.4241271E7</v>
      </c>
      <c r="X107" s="64">
        <v>5.4072665E7</v>
      </c>
      <c r="Y107" s="64">
        <v>4.9156968E7</v>
      </c>
      <c r="Z107" s="64">
        <v>4.9156968E7</v>
      </c>
      <c r="AA107" s="29">
        <f t="shared" ref="AA107:AA108" si="49">+O107+P107+Q107+R107+S107+T107+U107+V107+W107+X107+Y107+Z107</f>
        <v>589883616</v>
      </c>
      <c r="AB107" s="65">
        <f t="shared" si="3"/>
        <v>1.033664573</v>
      </c>
      <c r="AC107" s="66">
        <f t="shared" si="4"/>
        <v>1.037519276</v>
      </c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6"/>
      <c r="AS107" s="6"/>
    </row>
    <row r="108" ht="11.25" customHeight="1">
      <c r="A108" s="28" t="s">
        <v>133</v>
      </c>
      <c r="B108" s="29">
        <v>6.28908207E7</v>
      </c>
      <c r="C108" s="63">
        <v>5149142.440338527</v>
      </c>
      <c r="D108" s="63">
        <v>5140546.209219431</v>
      </c>
      <c r="E108" s="63">
        <v>5298796.24508014</v>
      </c>
      <c r="F108" s="63">
        <v>5290200.013961043</v>
      </c>
      <c r="G108" s="63">
        <v>5281603.782841946</v>
      </c>
      <c r="H108" s="63">
        <v>5273007.551722851</v>
      </c>
      <c r="I108" s="63">
        <v>5264411.320603755</v>
      </c>
      <c r="J108" s="63">
        <v>5255815.089484658</v>
      </c>
      <c r="K108" s="63">
        <v>5247218.858365561</v>
      </c>
      <c r="L108" s="63">
        <v>5238622.6272464655</v>
      </c>
      <c r="M108" s="63">
        <v>5230026.39612737</v>
      </c>
      <c r="N108" s="63">
        <v>5221430.165008273</v>
      </c>
      <c r="O108" s="64">
        <v>0.0</v>
      </c>
      <c r="P108" s="64">
        <v>0.0</v>
      </c>
      <c r="Q108" s="64">
        <v>0.0</v>
      </c>
      <c r="R108" s="64">
        <v>0.0</v>
      </c>
      <c r="S108" s="64">
        <v>0.0</v>
      </c>
      <c r="T108" s="64">
        <v>0.0</v>
      </c>
      <c r="U108" s="64">
        <v>0.0</v>
      </c>
      <c r="V108" s="64">
        <v>0.0</v>
      </c>
      <c r="W108" s="64">
        <v>0.0</v>
      </c>
      <c r="X108" s="64">
        <v>0.0</v>
      </c>
      <c r="Y108" s="64">
        <v>0.0</v>
      </c>
      <c r="Z108" s="64">
        <v>0.0</v>
      </c>
      <c r="AA108" s="29">
        <f t="shared" si="49"/>
        <v>0</v>
      </c>
      <c r="AB108" s="65">
        <f t="shared" si="3"/>
        <v>0</v>
      </c>
      <c r="AC108" s="66">
        <f t="shared" si="4"/>
        <v>0</v>
      </c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6"/>
      <c r="AS108" s="6"/>
    </row>
    <row r="109" ht="11.25" customHeight="1">
      <c r="A109" s="58" t="s">
        <v>134</v>
      </c>
      <c r="B109" s="59">
        <f t="shared" ref="B109:AA109" si="50">B110+B111+B112</f>
        <v>1189548905</v>
      </c>
      <c r="C109" s="59">
        <f t="shared" si="50"/>
        <v>97393493.7</v>
      </c>
      <c r="D109" s="59">
        <f t="shared" si="50"/>
        <v>97230900.22</v>
      </c>
      <c r="E109" s="59">
        <f t="shared" si="50"/>
        <v>100224121.7</v>
      </c>
      <c r="F109" s="59">
        <f t="shared" si="50"/>
        <v>100061528.2</v>
      </c>
      <c r="G109" s="59">
        <f t="shared" si="50"/>
        <v>99898934.77</v>
      </c>
      <c r="H109" s="59">
        <f t="shared" si="50"/>
        <v>99736341.29</v>
      </c>
      <c r="I109" s="59">
        <f t="shared" si="50"/>
        <v>99573747.81</v>
      </c>
      <c r="J109" s="59">
        <f t="shared" si="50"/>
        <v>99411154.33</v>
      </c>
      <c r="K109" s="59">
        <f t="shared" si="50"/>
        <v>99248560.85</v>
      </c>
      <c r="L109" s="59">
        <f t="shared" si="50"/>
        <v>99085967.37</v>
      </c>
      <c r="M109" s="59">
        <f t="shared" si="50"/>
        <v>98923373.89</v>
      </c>
      <c r="N109" s="59">
        <f t="shared" si="50"/>
        <v>98760780.42</v>
      </c>
      <c r="O109" s="59">
        <f t="shared" si="50"/>
        <v>38287709</v>
      </c>
      <c r="P109" s="59">
        <f t="shared" si="50"/>
        <v>28112387</v>
      </c>
      <c r="Q109" s="59">
        <f t="shared" si="50"/>
        <v>36998289</v>
      </c>
      <c r="R109" s="59">
        <f t="shared" si="50"/>
        <v>16435589</v>
      </c>
      <c r="S109" s="59">
        <f t="shared" si="50"/>
        <v>285321466</v>
      </c>
      <c r="T109" s="59">
        <f t="shared" si="50"/>
        <v>101049029</v>
      </c>
      <c r="U109" s="59">
        <f t="shared" si="50"/>
        <v>88364283</v>
      </c>
      <c r="V109" s="59">
        <f t="shared" si="50"/>
        <v>48404221</v>
      </c>
      <c r="W109" s="59">
        <f t="shared" si="50"/>
        <v>-167857198</v>
      </c>
      <c r="X109" s="59">
        <f t="shared" si="50"/>
        <v>6796424</v>
      </c>
      <c r="Y109" s="59">
        <f t="shared" si="50"/>
        <v>9035088</v>
      </c>
      <c r="Z109" s="59">
        <f t="shared" si="50"/>
        <v>65043330</v>
      </c>
      <c r="AA109" s="59">
        <f t="shared" si="50"/>
        <v>373990768</v>
      </c>
      <c r="AB109" s="60">
        <f t="shared" si="3"/>
        <v>0.3143971354</v>
      </c>
      <c r="AC109" s="61">
        <f t="shared" si="4"/>
        <v>0.6585947349</v>
      </c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6"/>
      <c r="AS109" s="6"/>
    </row>
    <row r="110" ht="11.25" customHeight="1">
      <c r="A110" s="62" t="s">
        <v>135</v>
      </c>
      <c r="B110" s="41">
        <v>7.0E8</v>
      </c>
      <c r="C110" s="63">
        <v>5.7312015777796455E7</v>
      </c>
      <c r="D110" s="63">
        <v>5.721633628567994E7</v>
      </c>
      <c r="E110" s="63">
        <v>5.897772250817674E7</v>
      </c>
      <c r="F110" s="63">
        <v>5.88820430160602E7</v>
      </c>
      <c r="G110" s="63">
        <v>5.878636352394368E7</v>
      </c>
      <c r="H110" s="63">
        <v>5.869068403182716E7</v>
      </c>
      <c r="I110" s="63">
        <v>5.859500453971064E7</v>
      </c>
      <c r="J110" s="63">
        <v>5.849932504759411E7</v>
      </c>
      <c r="K110" s="63">
        <v>5.840364555547758E7</v>
      </c>
      <c r="L110" s="63">
        <v>5.830796606336106E7</v>
      </c>
      <c r="M110" s="63">
        <v>5.8212286571244545E7</v>
      </c>
      <c r="N110" s="63">
        <v>5.811660707912801E7</v>
      </c>
      <c r="O110" s="63">
        <v>0.0</v>
      </c>
      <c r="P110" s="63">
        <v>0.0</v>
      </c>
      <c r="Q110" s="64">
        <v>0.0</v>
      </c>
      <c r="R110" s="64">
        <v>0.0</v>
      </c>
      <c r="S110" s="64">
        <v>9.315201E7</v>
      </c>
      <c r="T110" s="64">
        <v>9.715279E7</v>
      </c>
      <c r="U110" s="64">
        <v>2.3499525E7</v>
      </c>
      <c r="V110" s="64">
        <v>0.0</v>
      </c>
      <c r="W110" s="64">
        <v>0.0</v>
      </c>
      <c r="X110" s="64">
        <v>0.0</v>
      </c>
      <c r="Y110" s="64">
        <v>4703511.0</v>
      </c>
      <c r="Z110" s="64">
        <v>0.0</v>
      </c>
      <c r="AA110" s="29">
        <f>+O110+P110+Q110+R110+S110+T110+U110+V110+W110+X110+Y110+Z110</f>
        <v>218507836</v>
      </c>
      <c r="AB110" s="65">
        <f t="shared" si="3"/>
        <v>0.3121540514</v>
      </c>
      <c r="AC110" s="66">
        <f t="shared" si="4"/>
        <v>0</v>
      </c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6"/>
      <c r="AS110" s="6"/>
    </row>
    <row r="111" ht="11.25" customHeight="1">
      <c r="A111" s="62" t="s">
        <v>136</v>
      </c>
      <c r="B111" s="41">
        <v>3.6E8</v>
      </c>
      <c r="C111" s="63">
        <v>2.947475097143818E7</v>
      </c>
      <c r="D111" s="63">
        <v>2.9425544375492543E7</v>
      </c>
      <c r="E111" s="63">
        <v>3.0331400147062324E7</v>
      </c>
      <c r="F111" s="63">
        <v>3.028219355111668E7</v>
      </c>
      <c r="G111" s="63">
        <v>3.0232986955171034E7</v>
      </c>
      <c r="H111" s="63">
        <v>3.0183780359225396E7</v>
      </c>
      <c r="I111" s="63">
        <v>3.013457376327976E7</v>
      </c>
      <c r="J111" s="63">
        <v>3.0085367167334113E7</v>
      </c>
      <c r="K111" s="63">
        <v>3.0036160571388472E7</v>
      </c>
      <c r="L111" s="63">
        <v>2.9986953975442834E7</v>
      </c>
      <c r="M111" s="63">
        <v>2.9937747379497193E7</v>
      </c>
      <c r="N111" s="63">
        <v>2.988854078355155E7</v>
      </c>
      <c r="O111" s="64">
        <v>1.0776285E7</v>
      </c>
      <c r="P111" s="64">
        <v>2.8112387E7</v>
      </c>
      <c r="Q111" s="64">
        <v>3.644191E7</v>
      </c>
      <c r="R111" s="64">
        <v>1.6435589E7</v>
      </c>
      <c r="S111" s="64">
        <v>1.6781344E7</v>
      </c>
      <c r="T111" s="64">
        <v>3896239.0</v>
      </c>
      <c r="U111" s="64">
        <v>6.4864758E7</v>
      </c>
      <c r="V111" s="64">
        <v>4.4099496E7</v>
      </c>
      <c r="W111" s="64">
        <v>-1.8236048E7</v>
      </c>
      <c r="X111" s="64">
        <v>2464847.0</v>
      </c>
      <c r="Y111" s="64"/>
      <c r="Z111" s="64">
        <v>5.8329005E7</v>
      </c>
      <c r="AA111" s="29">
        <f>+O111+P111+Q111+R111+S111+T111+U111+V111-25938596+W111+X111+Y111+Z111</f>
        <v>238027216</v>
      </c>
      <c r="AB111" s="65">
        <f t="shared" si="3"/>
        <v>0.6611867111</v>
      </c>
      <c r="AC111" s="66">
        <f t="shared" si="4"/>
        <v>1.951550777</v>
      </c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6"/>
      <c r="AS111" s="6"/>
    </row>
    <row r="112" ht="11.25" customHeight="1">
      <c r="A112" s="28" t="s">
        <v>137</v>
      </c>
      <c r="B112" s="29">
        <v>1.29548904617951E8</v>
      </c>
      <c r="C112" s="64">
        <v>1.060672695065751E7</v>
      </c>
      <c r="D112" s="64">
        <v>1.05890195600888E7</v>
      </c>
      <c r="E112" s="64">
        <v>1.0914999068279672E7</v>
      </c>
      <c r="F112" s="64">
        <v>1.0897291677710962E7</v>
      </c>
      <c r="G112" s="64">
        <v>1.0879584287142249E7</v>
      </c>
      <c r="H112" s="64">
        <v>1.086187689657354E7</v>
      </c>
      <c r="I112" s="63">
        <v>1.0844169506004829E7</v>
      </c>
      <c r="J112" s="63">
        <v>1.0826462115436118E7</v>
      </c>
      <c r="K112" s="63">
        <v>1.0808754724867405E7</v>
      </c>
      <c r="L112" s="63">
        <v>1.0791047334298696E7</v>
      </c>
      <c r="M112" s="63">
        <v>1.0773339943729986E7</v>
      </c>
      <c r="N112" s="63">
        <v>1.0755632553161275E7</v>
      </c>
      <c r="O112" s="64">
        <v>2.7511424E7</v>
      </c>
      <c r="P112" s="64">
        <v>0.0</v>
      </c>
      <c r="Q112" s="64">
        <v>556379.0</v>
      </c>
      <c r="R112" s="64">
        <v>0.0</v>
      </c>
      <c r="S112" s="64">
        <v>1.75388112E8</v>
      </c>
      <c r="T112" s="64">
        <v>0.0</v>
      </c>
      <c r="U112" s="64">
        <v>0.0</v>
      </c>
      <c r="V112" s="64">
        <f>1067948+3236777</f>
        <v>4304725</v>
      </c>
      <c r="W112" s="64">
        <v>-1.4962115E8</v>
      </c>
      <c r="X112" s="64">
        <f>1094800+3236777</f>
        <v>4331577</v>
      </c>
      <c r="Y112" s="64">
        <v>4331577.0</v>
      </c>
      <c r="Z112" s="64">
        <v>6714325.0</v>
      </c>
      <c r="AA112" s="29">
        <f>+O112+P112+Q112+R112+S112+T112+U112+V112-156061253+W112+X112+Y112+Z112</f>
        <v>-82544284</v>
      </c>
      <c r="AB112" s="30">
        <f t="shared" si="3"/>
        <v>-0.6371669775</v>
      </c>
      <c r="AC112" s="68">
        <f t="shared" si="4"/>
        <v>0.6242612851</v>
      </c>
      <c r="AD112" s="5"/>
      <c r="AE112" s="5"/>
      <c r="AF112" s="26"/>
      <c r="AG112" s="26"/>
      <c r="AH112" s="26"/>
      <c r="AI112" s="5"/>
      <c r="AJ112" s="5"/>
      <c r="AK112" s="5"/>
      <c r="AL112" s="5"/>
      <c r="AM112" s="5"/>
      <c r="AN112" s="5"/>
      <c r="AO112" s="5"/>
      <c r="AP112" s="5"/>
      <c r="AQ112" s="5"/>
      <c r="AR112" s="6"/>
      <c r="AS112" s="6"/>
    </row>
    <row r="113" ht="11.25" customHeight="1">
      <c r="A113" s="58" t="s">
        <v>138</v>
      </c>
      <c r="B113" s="59">
        <f t="shared" ref="B113:AA113" si="51">B114+B115</f>
        <v>154881664.8</v>
      </c>
      <c r="C113" s="59">
        <f t="shared" si="51"/>
        <v>12680829.17</v>
      </c>
      <c r="D113" s="59">
        <f t="shared" si="51"/>
        <v>12659659.17</v>
      </c>
      <c r="E113" s="59">
        <f t="shared" si="51"/>
        <v>13049382.64</v>
      </c>
      <c r="F113" s="59">
        <f t="shared" si="51"/>
        <v>13028212.64</v>
      </c>
      <c r="G113" s="59">
        <f t="shared" si="51"/>
        <v>13007042.64</v>
      </c>
      <c r="H113" s="59">
        <f t="shared" si="51"/>
        <v>12985872.64</v>
      </c>
      <c r="I113" s="59">
        <f t="shared" si="51"/>
        <v>12964702.65</v>
      </c>
      <c r="J113" s="59">
        <f t="shared" si="51"/>
        <v>12943532.65</v>
      </c>
      <c r="K113" s="59">
        <f t="shared" si="51"/>
        <v>12922362.65</v>
      </c>
      <c r="L113" s="59">
        <f t="shared" si="51"/>
        <v>12901192.65</v>
      </c>
      <c r="M113" s="59">
        <f t="shared" si="51"/>
        <v>12880022.65</v>
      </c>
      <c r="N113" s="59">
        <f t="shared" si="51"/>
        <v>12858852.65</v>
      </c>
      <c r="O113" s="59">
        <f t="shared" si="51"/>
        <v>1980978</v>
      </c>
      <c r="P113" s="59">
        <f t="shared" si="51"/>
        <v>15863</v>
      </c>
      <c r="Q113" s="59">
        <f t="shared" si="51"/>
        <v>3948113</v>
      </c>
      <c r="R113" s="59">
        <f t="shared" si="51"/>
        <v>15863</v>
      </c>
      <c r="S113" s="59">
        <f t="shared" si="51"/>
        <v>322500306</v>
      </c>
      <c r="T113" s="59">
        <f t="shared" si="51"/>
        <v>125426480</v>
      </c>
      <c r="U113" s="59">
        <f t="shared" si="51"/>
        <v>135877082</v>
      </c>
      <c r="V113" s="59">
        <f t="shared" si="51"/>
        <v>125426480</v>
      </c>
      <c r="W113" s="59">
        <f t="shared" si="51"/>
        <v>125426480</v>
      </c>
      <c r="X113" s="59">
        <f t="shared" si="51"/>
        <v>125426480</v>
      </c>
      <c r="Y113" s="59">
        <f t="shared" si="51"/>
        <v>127295423</v>
      </c>
      <c r="Z113" s="59">
        <f t="shared" si="51"/>
        <v>15863</v>
      </c>
      <c r="AA113" s="59">
        <f t="shared" si="51"/>
        <v>1093355411</v>
      </c>
      <c r="AB113" s="60">
        <f t="shared" si="3"/>
        <v>7.059295317</v>
      </c>
      <c r="AC113" s="61">
        <f t="shared" si="4"/>
        <v>0.001233624836</v>
      </c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6"/>
      <c r="AS113" s="6"/>
    </row>
    <row r="114" ht="11.25" customHeight="1">
      <c r="A114" s="62" t="s">
        <v>139</v>
      </c>
      <c r="B114" s="41">
        <v>2.5732974447139267E7</v>
      </c>
      <c r="C114" s="63">
        <v>2106869.4821772557</v>
      </c>
      <c r="D114" s="63">
        <v>2103352.170854756</v>
      </c>
      <c r="E114" s="63">
        <v>2168103.180361975</v>
      </c>
      <c r="F114" s="63">
        <v>2164585.869039475</v>
      </c>
      <c r="G114" s="63">
        <v>2161068.557716975</v>
      </c>
      <c r="H114" s="63">
        <v>2157551.2463944755</v>
      </c>
      <c r="I114" s="63">
        <v>2154033.9350719764</v>
      </c>
      <c r="J114" s="63">
        <v>2150516.6237494764</v>
      </c>
      <c r="K114" s="63">
        <v>2146999.3124269764</v>
      </c>
      <c r="L114" s="63">
        <v>2143482.001104477</v>
      </c>
      <c r="M114" s="63">
        <v>2139964.6897819773</v>
      </c>
      <c r="N114" s="63">
        <v>2136447.3784594773</v>
      </c>
      <c r="O114" s="64">
        <v>1966125.0</v>
      </c>
      <c r="P114" s="64">
        <v>0.0</v>
      </c>
      <c r="Q114" s="64">
        <v>3932250.0</v>
      </c>
      <c r="R114" s="64">
        <v>0.0</v>
      </c>
      <c r="S114" s="64">
        <v>0.0</v>
      </c>
      <c r="T114" s="64"/>
      <c r="U114" s="64">
        <v>7864500.0</v>
      </c>
      <c r="V114" s="64">
        <v>0.0</v>
      </c>
      <c r="W114" s="64">
        <v>0.0</v>
      </c>
      <c r="X114" s="64">
        <v>0.0</v>
      </c>
      <c r="Y114" s="64">
        <v>1966125.0</v>
      </c>
      <c r="Z114" s="64">
        <v>0.0</v>
      </c>
      <c r="AA114" s="29">
        <f t="shared" ref="AA114:AA115" si="52">+O114+P114+Q114+R114+S114+T114+U114+V114+W114+X114+Y114+Z114</f>
        <v>15729000</v>
      </c>
      <c r="AB114" s="30">
        <f t="shared" si="3"/>
        <v>0.6112390945</v>
      </c>
      <c r="AC114" s="66">
        <f t="shared" si="4"/>
        <v>0</v>
      </c>
      <c r="AD114" s="5"/>
      <c r="AE114" s="5"/>
      <c r="AF114" s="26"/>
      <c r="AG114" s="26"/>
      <c r="AH114" s="26"/>
      <c r="AI114" s="5"/>
      <c r="AJ114" s="5"/>
      <c r="AK114" s="5"/>
      <c r="AL114" s="5"/>
      <c r="AM114" s="5"/>
      <c r="AN114" s="5"/>
      <c r="AO114" s="5"/>
      <c r="AP114" s="5"/>
      <c r="AQ114" s="5"/>
      <c r="AR114" s="6"/>
      <c r="AS114" s="6"/>
    </row>
    <row r="115" ht="11.25" customHeight="1">
      <c r="A115" s="28" t="s">
        <v>140</v>
      </c>
      <c r="B115" s="29">
        <v>1.29148690345E8</v>
      </c>
      <c r="C115" s="64">
        <v>1.057395968390627E7</v>
      </c>
      <c r="D115" s="64">
        <v>1.0556306996620951E7</v>
      </c>
      <c r="E115" s="64">
        <v>1.0881279459231222E7</v>
      </c>
      <c r="F115" s="64">
        <v>1.08636267719459E7</v>
      </c>
      <c r="G115" s="64">
        <v>1.0845974084660579E7</v>
      </c>
      <c r="H115" s="64">
        <v>1.0828321397375261E7</v>
      </c>
      <c r="I115" s="63">
        <v>1.0810668710089942E7</v>
      </c>
      <c r="J115" s="63">
        <v>1.0793016022804622E7</v>
      </c>
      <c r="K115" s="63">
        <v>1.07753633355193E7</v>
      </c>
      <c r="L115" s="63">
        <v>1.0757710648233982E7</v>
      </c>
      <c r="M115" s="63">
        <v>1.0740057960948663E7</v>
      </c>
      <c r="N115" s="63">
        <v>1.0722405273663342E7</v>
      </c>
      <c r="O115" s="64">
        <v>14853.0</v>
      </c>
      <c r="P115" s="64">
        <v>15863.0</v>
      </c>
      <c r="Q115" s="64">
        <v>15863.0</v>
      </c>
      <c r="R115" s="64">
        <v>15863.0</v>
      </c>
      <c r="S115" s="64">
        <v>3.22500306E8</v>
      </c>
      <c r="T115" s="64">
        <v>1.2542648E8</v>
      </c>
      <c r="U115" s="64">
        <v>1.28012582E8</v>
      </c>
      <c r="V115" s="64">
        <v>1.2542648E8</v>
      </c>
      <c r="W115" s="64">
        <v>1.2542648E8</v>
      </c>
      <c r="X115" s="64">
        <v>1.2542648E8</v>
      </c>
      <c r="Y115" s="64">
        <v>1.25329298E8</v>
      </c>
      <c r="Z115" s="64">
        <v>15863.0</v>
      </c>
      <c r="AA115" s="29">
        <f t="shared" si="52"/>
        <v>1077626411</v>
      </c>
      <c r="AB115" s="30">
        <f t="shared" si="3"/>
        <v>8.344075407</v>
      </c>
      <c r="AC115" s="68">
        <f t="shared" si="4"/>
        <v>0.00147942552</v>
      </c>
      <c r="AD115" s="5"/>
      <c r="AE115" s="5"/>
      <c r="AF115" s="26"/>
      <c r="AG115" s="26"/>
      <c r="AH115" s="26"/>
      <c r="AI115" s="5"/>
      <c r="AJ115" s="5"/>
      <c r="AK115" s="5"/>
      <c r="AL115" s="5"/>
      <c r="AM115" s="5"/>
      <c r="AN115" s="5"/>
      <c r="AO115" s="5"/>
      <c r="AP115" s="5"/>
      <c r="AQ115" s="5"/>
      <c r="AR115" s="6"/>
      <c r="AS115" s="6"/>
    </row>
    <row r="116" ht="11.25" customHeight="1">
      <c r="A116" s="58" t="s">
        <v>141</v>
      </c>
      <c r="B116" s="59">
        <f t="shared" ref="B116:I116" si="53">B117</f>
        <v>0</v>
      </c>
      <c r="C116" s="59">
        <f t="shared" si="53"/>
        <v>0</v>
      </c>
      <c r="D116" s="59">
        <f t="shared" si="53"/>
        <v>0</v>
      </c>
      <c r="E116" s="59">
        <f t="shared" si="53"/>
        <v>0</v>
      </c>
      <c r="F116" s="59">
        <f t="shared" si="53"/>
        <v>0</v>
      </c>
      <c r="G116" s="59">
        <f t="shared" si="53"/>
        <v>0</v>
      </c>
      <c r="H116" s="59">
        <f t="shared" si="53"/>
        <v>0</v>
      </c>
      <c r="I116" s="59">
        <f t="shared" si="53"/>
        <v>0</v>
      </c>
      <c r="J116" s="59">
        <f t="shared" ref="J116:N116" si="54">+J117</f>
        <v>0</v>
      </c>
      <c r="K116" s="59">
        <f t="shared" si="54"/>
        <v>0</v>
      </c>
      <c r="L116" s="59">
        <f t="shared" si="54"/>
        <v>0</v>
      </c>
      <c r="M116" s="59">
        <f t="shared" si="54"/>
        <v>0</v>
      </c>
      <c r="N116" s="59">
        <f t="shared" si="54"/>
        <v>0</v>
      </c>
      <c r="O116" s="59" t="str">
        <f t="shared" ref="O116:AA116" si="55">O117</f>
        <v/>
      </c>
      <c r="P116" s="59" t="str">
        <f t="shared" si="55"/>
        <v/>
      </c>
      <c r="Q116" s="59" t="str">
        <f t="shared" si="55"/>
        <v/>
      </c>
      <c r="R116" s="59" t="str">
        <f t="shared" si="55"/>
        <v/>
      </c>
      <c r="S116" s="59" t="str">
        <f t="shared" si="55"/>
        <v/>
      </c>
      <c r="T116" s="59" t="str">
        <f t="shared" si="55"/>
        <v/>
      </c>
      <c r="U116" s="59" t="str">
        <f t="shared" si="55"/>
        <v/>
      </c>
      <c r="V116" s="59">
        <f t="shared" si="55"/>
        <v>0</v>
      </c>
      <c r="W116" s="59">
        <f t="shared" si="55"/>
        <v>217316406</v>
      </c>
      <c r="X116" s="59">
        <f t="shared" si="55"/>
        <v>195000</v>
      </c>
      <c r="Y116" s="59">
        <f t="shared" si="55"/>
        <v>0</v>
      </c>
      <c r="Z116" s="59">
        <f t="shared" si="55"/>
        <v>33522501</v>
      </c>
      <c r="AA116" s="59">
        <f t="shared" si="55"/>
        <v>505154042</v>
      </c>
      <c r="AB116" s="60" t="str">
        <f t="shared" si="3"/>
        <v> </v>
      </c>
      <c r="AC116" s="61" t="str">
        <f t="shared" si="4"/>
        <v> </v>
      </c>
      <c r="AD116" s="5"/>
      <c r="AE116" s="5"/>
      <c r="AF116" s="26"/>
      <c r="AG116" s="26"/>
      <c r="AH116" s="26"/>
      <c r="AI116" s="5"/>
      <c r="AJ116" s="5"/>
      <c r="AK116" s="5"/>
      <c r="AL116" s="5"/>
      <c r="AM116" s="5"/>
      <c r="AN116" s="5"/>
      <c r="AO116" s="5"/>
      <c r="AP116" s="5"/>
      <c r="AQ116" s="5"/>
      <c r="AR116" s="6"/>
      <c r="AS116" s="6"/>
    </row>
    <row r="117" ht="11.25" customHeight="1">
      <c r="A117" s="28" t="s">
        <v>142</v>
      </c>
      <c r="B117" s="29">
        <v>0.0</v>
      </c>
      <c r="C117" s="64">
        <v>0.0</v>
      </c>
      <c r="D117" s="64">
        <v>0.0</v>
      </c>
      <c r="E117" s="64">
        <v>0.0</v>
      </c>
      <c r="F117" s="64">
        <v>0.0</v>
      </c>
      <c r="G117" s="64">
        <v>0.0</v>
      </c>
      <c r="H117" s="64">
        <v>0.0</v>
      </c>
      <c r="I117" s="63">
        <v>0.0</v>
      </c>
      <c r="J117" s="63">
        <v>0.0</v>
      </c>
      <c r="K117" s="63">
        <v>0.0</v>
      </c>
      <c r="L117" s="63">
        <v>0.0</v>
      </c>
      <c r="M117" s="63">
        <v>0.0</v>
      </c>
      <c r="N117" s="63">
        <v>0.0</v>
      </c>
      <c r="O117" s="64"/>
      <c r="P117" s="64"/>
      <c r="Q117" s="64"/>
      <c r="R117" s="64"/>
      <c r="S117" s="64"/>
      <c r="T117" s="64"/>
      <c r="U117" s="64"/>
      <c r="V117" s="64">
        <v>0.0</v>
      </c>
      <c r="W117" s="64">
        <v>2.17316406E8</v>
      </c>
      <c r="X117" s="64">
        <v>195000.0</v>
      </c>
      <c r="Y117" s="64">
        <v>0.0</v>
      </c>
      <c r="Z117" s="64">
        <v>3.3522501E7</v>
      </c>
      <c r="AA117" s="29">
        <f>254120135+W117+X117+Y117+Z117</f>
        <v>505154042</v>
      </c>
      <c r="AB117" s="30" t="str">
        <f t="shared" si="3"/>
        <v> </v>
      </c>
      <c r="AC117" s="68" t="str">
        <f t="shared" si="4"/>
        <v> </v>
      </c>
      <c r="AD117" s="5"/>
      <c r="AE117" s="5"/>
      <c r="AF117" s="26"/>
      <c r="AG117" s="26"/>
      <c r="AH117" s="26"/>
      <c r="AI117" s="5"/>
      <c r="AJ117" s="5"/>
      <c r="AK117" s="5"/>
      <c r="AL117" s="5"/>
      <c r="AM117" s="5"/>
      <c r="AN117" s="5"/>
      <c r="AO117" s="5"/>
      <c r="AP117" s="5"/>
      <c r="AQ117" s="5"/>
      <c r="AR117" s="6"/>
      <c r="AS117" s="6"/>
    </row>
    <row r="118" ht="11.25" customHeight="1">
      <c r="A118" s="54" t="s">
        <v>143</v>
      </c>
      <c r="B118" s="55">
        <f t="shared" ref="B118:AA118" si="56">B119</f>
        <v>39542554.93</v>
      </c>
      <c r="C118" s="55">
        <f t="shared" si="56"/>
        <v>3237519.331</v>
      </c>
      <c r="D118" s="55">
        <f t="shared" si="56"/>
        <v>3232114.457</v>
      </c>
      <c r="E118" s="55">
        <f t="shared" si="56"/>
        <v>3331614.045</v>
      </c>
      <c r="F118" s="55">
        <f t="shared" si="56"/>
        <v>3326209.172</v>
      </c>
      <c r="G118" s="55">
        <f t="shared" si="56"/>
        <v>3320804.298</v>
      </c>
      <c r="H118" s="55">
        <f t="shared" si="56"/>
        <v>3315399.424</v>
      </c>
      <c r="I118" s="55">
        <f t="shared" si="56"/>
        <v>3309994.551</v>
      </c>
      <c r="J118" s="55">
        <f t="shared" si="56"/>
        <v>3304589.677</v>
      </c>
      <c r="K118" s="55">
        <f t="shared" si="56"/>
        <v>3299184.803</v>
      </c>
      <c r="L118" s="55">
        <f t="shared" si="56"/>
        <v>3293779.929</v>
      </c>
      <c r="M118" s="55">
        <f t="shared" si="56"/>
        <v>3288375.056</v>
      </c>
      <c r="N118" s="55">
        <f t="shared" si="56"/>
        <v>3282970.182</v>
      </c>
      <c r="O118" s="55">
        <f t="shared" si="56"/>
        <v>1728935</v>
      </c>
      <c r="P118" s="55">
        <f t="shared" si="56"/>
        <v>11326219</v>
      </c>
      <c r="Q118" s="55">
        <f t="shared" si="56"/>
        <v>2473309</v>
      </c>
      <c r="R118" s="55">
        <f t="shared" si="56"/>
        <v>53020048</v>
      </c>
      <c r="S118" s="55">
        <f t="shared" si="56"/>
        <v>2336712</v>
      </c>
      <c r="T118" s="55">
        <f t="shared" si="56"/>
        <v>214893978</v>
      </c>
      <c r="U118" s="55">
        <f t="shared" si="56"/>
        <v>165000</v>
      </c>
      <c r="V118" s="55">
        <f t="shared" si="56"/>
        <v>1765126</v>
      </c>
      <c r="W118" s="55">
        <f t="shared" si="56"/>
        <v>-27000</v>
      </c>
      <c r="X118" s="55">
        <f t="shared" si="56"/>
        <v>379416</v>
      </c>
      <c r="Y118" s="55">
        <f t="shared" si="56"/>
        <v>378216</v>
      </c>
      <c r="Z118" s="55">
        <f t="shared" si="56"/>
        <v>15550646</v>
      </c>
      <c r="AA118" s="55">
        <f t="shared" si="56"/>
        <v>303990605</v>
      </c>
      <c r="AB118" s="56">
        <f t="shared" si="3"/>
        <v>7.687682437</v>
      </c>
      <c r="AC118" s="57">
        <f t="shared" si="4"/>
        <v>4.736761267</v>
      </c>
      <c r="AD118" s="5"/>
      <c r="AE118" s="5"/>
      <c r="AF118" s="26"/>
      <c r="AG118" s="26"/>
      <c r="AH118" s="26"/>
      <c r="AI118" s="5"/>
      <c r="AJ118" s="5"/>
      <c r="AK118" s="5"/>
      <c r="AL118" s="5"/>
      <c r="AM118" s="5"/>
      <c r="AN118" s="5"/>
      <c r="AO118" s="5"/>
      <c r="AP118" s="5"/>
      <c r="AQ118" s="5"/>
      <c r="AR118" s="6"/>
      <c r="AS118" s="6"/>
    </row>
    <row r="119" ht="11.25" customHeight="1">
      <c r="A119" s="28" t="s">
        <v>144</v>
      </c>
      <c r="B119" s="29">
        <v>3.954255492533333E7</v>
      </c>
      <c r="C119" s="64">
        <v>3237519.3311072667</v>
      </c>
      <c r="D119" s="64">
        <v>3232114.4574326305</v>
      </c>
      <c r="E119" s="64">
        <v>3331614.045215209</v>
      </c>
      <c r="F119" s="64">
        <v>3326209.1715405723</v>
      </c>
      <c r="G119" s="64">
        <v>3320804.297865935</v>
      </c>
      <c r="H119" s="64">
        <v>3315399.424191299</v>
      </c>
      <c r="I119" s="64">
        <v>3309994.5505166627</v>
      </c>
      <c r="J119" s="64">
        <v>3304589.6768420255</v>
      </c>
      <c r="K119" s="64">
        <v>3299184.8031673883</v>
      </c>
      <c r="L119" s="64">
        <v>3293779.929492752</v>
      </c>
      <c r="M119" s="64">
        <v>3288375.055818116</v>
      </c>
      <c r="N119" s="64">
        <v>3282970.1821434787</v>
      </c>
      <c r="O119" s="64">
        <v>1728935.0</v>
      </c>
      <c r="P119" s="64">
        <v>1.1326219E7</v>
      </c>
      <c r="Q119" s="64">
        <v>2473309.0</v>
      </c>
      <c r="R119" s="64">
        <v>5.3020048E7</v>
      </c>
      <c r="S119" s="64">
        <v>2336712.0</v>
      </c>
      <c r="T119" s="64">
        <v>2.14893978E8</v>
      </c>
      <c r="U119" s="64">
        <v>165000.0</v>
      </c>
      <c r="V119" s="64">
        <v>1765126.0</v>
      </c>
      <c r="W119" s="64">
        <v>-27000.0</v>
      </c>
      <c r="X119" s="64">
        <v>379416.0</v>
      </c>
      <c r="Y119" s="64">
        <v>378216.0</v>
      </c>
      <c r="Z119" s="64">
        <v>1.5550646E7</v>
      </c>
      <c r="AA119" s="29">
        <f>+O119+P119+Q119+R119+S119+T119+U119+V119+W119+X119+Y119+Z119</f>
        <v>303990605</v>
      </c>
      <c r="AB119" s="30">
        <f t="shared" si="3"/>
        <v>7.687682437</v>
      </c>
      <c r="AC119" s="68">
        <f t="shared" si="4"/>
        <v>4.736761267</v>
      </c>
      <c r="AD119" s="5"/>
      <c r="AE119" s="5"/>
      <c r="AF119" s="26"/>
      <c r="AG119" s="26"/>
      <c r="AH119" s="26"/>
      <c r="AI119" s="5"/>
      <c r="AJ119" s="5"/>
      <c r="AK119" s="5"/>
      <c r="AL119" s="5"/>
      <c r="AM119" s="5"/>
      <c r="AN119" s="5"/>
      <c r="AO119" s="5"/>
      <c r="AP119" s="5"/>
      <c r="AQ119" s="5"/>
      <c r="AR119" s="6"/>
      <c r="AS119" s="6"/>
    </row>
    <row r="120" ht="11.25" customHeight="1">
      <c r="A120" s="54" t="s">
        <v>145</v>
      </c>
      <c r="B120" s="55">
        <f t="shared" ref="B120:AA120" si="57">B121+B122+B123</f>
        <v>336667294.9</v>
      </c>
      <c r="C120" s="55">
        <f t="shared" si="57"/>
        <v>27564401.88</v>
      </c>
      <c r="D120" s="55">
        <f t="shared" si="57"/>
        <v>27518384.52</v>
      </c>
      <c r="E120" s="55">
        <f t="shared" si="57"/>
        <v>28365529</v>
      </c>
      <c r="F120" s="55">
        <f t="shared" si="57"/>
        <v>28319511.63</v>
      </c>
      <c r="G120" s="55">
        <f t="shared" si="57"/>
        <v>28273494.27</v>
      </c>
      <c r="H120" s="55">
        <f t="shared" si="57"/>
        <v>28227476.9</v>
      </c>
      <c r="I120" s="55">
        <f t="shared" si="57"/>
        <v>28181459.54</v>
      </c>
      <c r="J120" s="55">
        <f t="shared" si="57"/>
        <v>28135442.17</v>
      </c>
      <c r="K120" s="55">
        <f t="shared" si="57"/>
        <v>28089424.8</v>
      </c>
      <c r="L120" s="55">
        <f t="shared" si="57"/>
        <v>28043407.44</v>
      </c>
      <c r="M120" s="55">
        <f t="shared" si="57"/>
        <v>27997390.07</v>
      </c>
      <c r="N120" s="55">
        <f t="shared" si="57"/>
        <v>27951372.71</v>
      </c>
      <c r="O120" s="55">
        <f t="shared" si="57"/>
        <v>118831</v>
      </c>
      <c r="P120" s="55">
        <f t="shared" si="57"/>
        <v>123809</v>
      </c>
      <c r="Q120" s="55">
        <f t="shared" si="57"/>
        <v>121043</v>
      </c>
      <c r="R120" s="55">
        <f t="shared" si="57"/>
        <v>123012</v>
      </c>
      <c r="S120" s="55">
        <f t="shared" si="57"/>
        <v>96204</v>
      </c>
      <c r="T120" s="55">
        <f t="shared" si="57"/>
        <v>460572287</v>
      </c>
      <c r="U120" s="55">
        <f t="shared" si="57"/>
        <v>83383</v>
      </c>
      <c r="V120" s="55">
        <f t="shared" si="57"/>
        <v>250678105</v>
      </c>
      <c r="W120" s="55">
        <f t="shared" si="57"/>
        <v>63340</v>
      </c>
      <c r="X120" s="55">
        <f t="shared" si="57"/>
        <v>88225</v>
      </c>
      <c r="Y120" s="55">
        <f t="shared" si="57"/>
        <v>265130110</v>
      </c>
      <c r="Z120" s="55">
        <f t="shared" si="57"/>
        <v>723192744</v>
      </c>
      <c r="AA120" s="55">
        <f t="shared" si="57"/>
        <v>1700391093</v>
      </c>
      <c r="AB120" s="56">
        <f t="shared" si="3"/>
        <v>5.050657188</v>
      </c>
      <c r="AC120" s="57">
        <f t="shared" si="4"/>
        <v>25.87324607</v>
      </c>
      <c r="AD120" s="5"/>
      <c r="AE120" s="5"/>
      <c r="AF120" s="26"/>
      <c r="AG120" s="26"/>
      <c r="AH120" s="26"/>
      <c r="AI120" s="5"/>
      <c r="AJ120" s="5"/>
      <c r="AK120" s="5"/>
      <c r="AL120" s="5"/>
      <c r="AM120" s="5"/>
      <c r="AN120" s="5"/>
      <c r="AO120" s="5"/>
      <c r="AP120" s="5"/>
      <c r="AQ120" s="5"/>
      <c r="AR120" s="6"/>
      <c r="AS120" s="6"/>
    </row>
    <row r="121" ht="11.25" customHeight="1">
      <c r="A121" s="28" t="s">
        <v>146</v>
      </c>
      <c r="B121" s="29">
        <v>1667294.9333333333</v>
      </c>
      <c r="C121" s="64">
        <v>136508.6193220573</v>
      </c>
      <c r="D121" s="64">
        <v>136280.72513287188</v>
      </c>
      <c r="E121" s="64">
        <v>140476.08273917483</v>
      </c>
      <c r="F121" s="64">
        <v>140248.1885499894</v>
      </c>
      <c r="G121" s="64">
        <v>140020.29436080396</v>
      </c>
      <c r="H121" s="64">
        <v>139792.40017161856</v>
      </c>
      <c r="I121" s="63">
        <v>139564.50598243318</v>
      </c>
      <c r="J121" s="63">
        <v>139336.61179324775</v>
      </c>
      <c r="K121" s="63">
        <v>139108.71760406232</v>
      </c>
      <c r="L121" s="63">
        <v>138880.82341487694</v>
      </c>
      <c r="M121" s="63">
        <v>138652.92922569154</v>
      </c>
      <c r="N121" s="63">
        <v>138425.0350365061</v>
      </c>
      <c r="O121" s="64">
        <v>118831.0</v>
      </c>
      <c r="P121" s="64">
        <v>123809.0</v>
      </c>
      <c r="Q121" s="64">
        <v>121043.0</v>
      </c>
      <c r="R121" s="64">
        <v>123012.0</v>
      </c>
      <c r="S121" s="64">
        <v>96204.0</v>
      </c>
      <c r="T121" s="64">
        <v>4.60572287E8</v>
      </c>
      <c r="U121" s="64">
        <v>83383.0</v>
      </c>
      <c r="V121" s="64">
        <v>82935.0</v>
      </c>
      <c r="W121" s="64">
        <v>63340.0</v>
      </c>
      <c r="X121" s="64">
        <v>88225.0</v>
      </c>
      <c r="Y121" s="64">
        <v>85392.0</v>
      </c>
      <c r="Z121" s="64">
        <v>7.23192744E8</v>
      </c>
      <c r="AA121" s="29">
        <f t="shared" ref="AA121:AA123" si="58">+O121+P121+Q121+R121+S121+T121+U121+V121+W121+X121+Y121+Z121</f>
        <v>1184751205</v>
      </c>
      <c r="AB121" s="75">
        <f t="shared" si="3"/>
        <v>710.5828617</v>
      </c>
      <c r="AC121" s="68">
        <f t="shared" si="4"/>
        <v>5224.436055</v>
      </c>
      <c r="AD121" s="5"/>
      <c r="AE121" s="5"/>
      <c r="AF121" s="26"/>
      <c r="AG121" s="26"/>
      <c r="AH121" s="26"/>
      <c r="AI121" s="5"/>
      <c r="AJ121" s="5"/>
      <c r="AK121" s="5"/>
      <c r="AL121" s="5"/>
      <c r="AM121" s="5"/>
      <c r="AN121" s="5"/>
      <c r="AO121" s="5"/>
      <c r="AP121" s="5"/>
      <c r="AQ121" s="5"/>
      <c r="AR121" s="6"/>
      <c r="AS121" s="6"/>
    </row>
    <row r="122" ht="11.25" customHeight="1">
      <c r="A122" s="28" t="s">
        <v>147</v>
      </c>
      <c r="B122" s="41">
        <v>1.35E8</v>
      </c>
      <c r="C122" s="63">
        <v>1.1053031614289317E7</v>
      </c>
      <c r="D122" s="63">
        <v>1.1034579140809702E7</v>
      </c>
      <c r="E122" s="63">
        <v>1.137427505514837E7</v>
      </c>
      <c r="F122" s="63">
        <v>1.1355822581668755E7</v>
      </c>
      <c r="G122" s="63">
        <v>1.1337370108189138E7</v>
      </c>
      <c r="H122" s="63">
        <v>1.1318917634709524E7</v>
      </c>
      <c r="I122" s="63">
        <v>1.1300465161229908E7</v>
      </c>
      <c r="J122" s="63">
        <v>1.1282012687750293E7</v>
      </c>
      <c r="K122" s="63">
        <v>1.1263560214270676E7</v>
      </c>
      <c r="L122" s="63">
        <v>1.1245107740791062E7</v>
      </c>
      <c r="M122" s="63">
        <v>1.1226655267311448E7</v>
      </c>
      <c r="N122" s="63">
        <v>1.120820279383183E7</v>
      </c>
      <c r="O122" s="64">
        <v>0.0</v>
      </c>
      <c r="P122" s="64">
        <v>0.0</v>
      </c>
      <c r="Q122" s="64">
        <v>0.0</v>
      </c>
      <c r="R122" s="64">
        <v>0.0</v>
      </c>
      <c r="S122" s="64">
        <v>0.0</v>
      </c>
      <c r="T122" s="64">
        <v>0.0</v>
      </c>
      <c r="U122" s="64">
        <v>0.0</v>
      </c>
      <c r="V122" s="64">
        <v>0.0</v>
      </c>
      <c r="W122" s="64">
        <v>0.0</v>
      </c>
      <c r="X122" s="64">
        <v>0.0</v>
      </c>
      <c r="Y122" s="64">
        <v>2.65044718E8</v>
      </c>
      <c r="Z122" s="64">
        <v>0.0</v>
      </c>
      <c r="AA122" s="29">
        <f t="shared" si="58"/>
        <v>265044718</v>
      </c>
      <c r="AB122" s="30">
        <f t="shared" si="3"/>
        <v>1.963294207</v>
      </c>
      <c r="AC122" s="66">
        <f t="shared" si="4"/>
        <v>0</v>
      </c>
      <c r="AD122" s="5"/>
      <c r="AE122" s="5"/>
      <c r="AF122" s="26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6"/>
      <c r="AS122" s="6"/>
    </row>
    <row r="123" ht="11.25" customHeight="1">
      <c r="A123" s="28" t="s">
        <v>148</v>
      </c>
      <c r="B123" s="41">
        <v>2.0E8</v>
      </c>
      <c r="C123" s="63">
        <v>1.6374861650798988E7</v>
      </c>
      <c r="D123" s="63">
        <v>1.634752465305141E7</v>
      </c>
      <c r="E123" s="63">
        <v>1.6850777859479066E7</v>
      </c>
      <c r="F123" s="63">
        <v>1.682344086173149E7</v>
      </c>
      <c r="G123" s="63">
        <v>1.6796103863983907E7</v>
      </c>
      <c r="H123" s="63">
        <v>1.6768766866236331E7</v>
      </c>
      <c r="I123" s="63">
        <v>1.6741429868488753E7</v>
      </c>
      <c r="J123" s="63">
        <v>1.6714092870741174E7</v>
      </c>
      <c r="K123" s="63">
        <v>1.6686755872993594E7</v>
      </c>
      <c r="L123" s="63">
        <v>1.6659418875246016E7</v>
      </c>
      <c r="M123" s="63">
        <v>1.663208187749844E7</v>
      </c>
      <c r="N123" s="63">
        <v>1.660474487975086E7</v>
      </c>
      <c r="O123" s="64">
        <v>0.0</v>
      </c>
      <c r="P123" s="64">
        <v>0.0</v>
      </c>
      <c r="Q123" s="64">
        <v>0.0</v>
      </c>
      <c r="R123" s="64">
        <v>0.0</v>
      </c>
      <c r="S123" s="64">
        <v>0.0</v>
      </c>
      <c r="T123" s="64">
        <v>0.0</v>
      </c>
      <c r="U123" s="64">
        <v>0.0</v>
      </c>
      <c r="V123" s="64">
        <v>2.5059517E8</v>
      </c>
      <c r="W123" s="64">
        <v>0.0</v>
      </c>
      <c r="X123" s="64">
        <v>0.0</v>
      </c>
      <c r="Y123" s="64">
        <v>0.0</v>
      </c>
      <c r="Z123" s="64">
        <v>0.0</v>
      </c>
      <c r="AA123" s="29">
        <f t="shared" si="58"/>
        <v>250595170</v>
      </c>
      <c r="AB123" s="30">
        <f t="shared" si="3"/>
        <v>1.25297585</v>
      </c>
      <c r="AC123" s="66">
        <f t="shared" si="4"/>
        <v>0</v>
      </c>
      <c r="AD123" s="5"/>
      <c r="AE123" s="5"/>
      <c r="AF123" s="26"/>
      <c r="AG123" s="26"/>
      <c r="AH123" s="26"/>
      <c r="AI123" s="5"/>
      <c r="AJ123" s="5"/>
      <c r="AK123" s="5"/>
      <c r="AL123" s="5"/>
      <c r="AM123" s="5"/>
      <c r="AN123" s="5"/>
      <c r="AO123" s="5"/>
      <c r="AP123" s="5"/>
      <c r="AQ123" s="5"/>
      <c r="AR123" s="6"/>
      <c r="AS123" s="6"/>
    </row>
    <row r="124" ht="11.25" customHeight="1">
      <c r="A124" s="22" t="s">
        <v>149</v>
      </c>
      <c r="B124" s="23">
        <f t="shared" ref="B124:AA124" si="59">B125+B126+B127+B128</f>
        <v>8008467647</v>
      </c>
      <c r="C124" s="23">
        <f t="shared" si="59"/>
        <v>655687748.8</v>
      </c>
      <c r="D124" s="23">
        <f t="shared" si="59"/>
        <v>654593111.5</v>
      </c>
      <c r="E124" s="23">
        <f t="shared" si="59"/>
        <v>674744546.6</v>
      </c>
      <c r="F124" s="23">
        <f t="shared" si="59"/>
        <v>673649909.3</v>
      </c>
      <c r="G124" s="23">
        <f t="shared" si="59"/>
        <v>672555271.9</v>
      </c>
      <c r="H124" s="23">
        <f t="shared" si="59"/>
        <v>671460634.6</v>
      </c>
      <c r="I124" s="23">
        <f t="shared" si="59"/>
        <v>670365997.3</v>
      </c>
      <c r="J124" s="23">
        <f t="shared" si="59"/>
        <v>669271360</v>
      </c>
      <c r="K124" s="23">
        <f t="shared" si="59"/>
        <v>668176722.7</v>
      </c>
      <c r="L124" s="23">
        <f t="shared" si="59"/>
        <v>667082085.4</v>
      </c>
      <c r="M124" s="23">
        <f t="shared" si="59"/>
        <v>665987448.1</v>
      </c>
      <c r="N124" s="23">
        <f t="shared" si="59"/>
        <v>664892810.8</v>
      </c>
      <c r="O124" s="23">
        <f t="shared" si="59"/>
        <v>1066257792</v>
      </c>
      <c r="P124" s="23">
        <f t="shared" si="59"/>
        <v>263264980</v>
      </c>
      <c r="Q124" s="23">
        <f t="shared" si="59"/>
        <v>-53291174</v>
      </c>
      <c r="R124" s="23">
        <f t="shared" si="59"/>
        <v>127255969</v>
      </c>
      <c r="S124" s="23">
        <f t="shared" si="59"/>
        <v>441939983</v>
      </c>
      <c r="T124" s="23">
        <f t="shared" si="59"/>
        <v>116817401</v>
      </c>
      <c r="U124" s="23">
        <f t="shared" si="59"/>
        <v>221386250</v>
      </c>
      <c r="V124" s="23">
        <f t="shared" si="59"/>
        <v>192214890</v>
      </c>
      <c r="W124" s="23">
        <f t="shared" si="59"/>
        <v>311058522</v>
      </c>
      <c r="X124" s="23">
        <f t="shared" si="59"/>
        <v>282421071</v>
      </c>
      <c r="Y124" s="23">
        <f t="shared" si="59"/>
        <v>343809611</v>
      </c>
      <c r="Z124" s="23">
        <f t="shared" si="59"/>
        <v>-354386758</v>
      </c>
      <c r="AA124" s="23">
        <f t="shared" si="59"/>
        <v>2958748537</v>
      </c>
      <c r="AB124" s="24">
        <f t="shared" si="3"/>
        <v>0.3694525179</v>
      </c>
      <c r="AC124" s="53">
        <f t="shared" si="4"/>
        <v>-0.5329983303</v>
      </c>
      <c r="AD124" s="5"/>
      <c r="AE124" s="5"/>
      <c r="AF124" s="26"/>
      <c r="AG124" s="48"/>
      <c r="AH124" s="26"/>
      <c r="AI124" s="5"/>
      <c r="AJ124" s="5"/>
      <c r="AK124" s="5"/>
      <c r="AL124" s="5"/>
      <c r="AM124" s="5"/>
      <c r="AN124" s="5"/>
      <c r="AO124" s="5"/>
      <c r="AP124" s="5"/>
      <c r="AQ124" s="5"/>
      <c r="AR124" s="6"/>
      <c r="AS124" s="6"/>
    </row>
    <row r="125" ht="11.25" customHeight="1">
      <c r="A125" s="62" t="s">
        <v>150</v>
      </c>
      <c r="B125" s="41">
        <v>1.12372662666667E8</v>
      </c>
      <c r="C125" s="63">
        <v>9200434.022492882</v>
      </c>
      <c r="D125" s="63">
        <v>9185074.366361843</v>
      </c>
      <c r="E125" s="63">
        <v>9467833.880370911</v>
      </c>
      <c r="F125" s="63">
        <v>9452474.224239869</v>
      </c>
      <c r="G125" s="63">
        <v>9437114.568108829</v>
      </c>
      <c r="H125" s="63">
        <v>9421754.911977788</v>
      </c>
      <c r="I125" s="63">
        <v>9406395.25584675</v>
      </c>
      <c r="J125" s="63">
        <v>9391035.599715708</v>
      </c>
      <c r="K125" s="63">
        <v>9375675.943584668</v>
      </c>
      <c r="L125" s="63">
        <v>9360316.287453627</v>
      </c>
      <c r="M125" s="63">
        <v>9344956.631322589</v>
      </c>
      <c r="N125" s="63">
        <v>9329596.975191547</v>
      </c>
      <c r="O125" s="64">
        <v>1.1371256E7</v>
      </c>
      <c r="P125" s="64">
        <v>1.4446944E7</v>
      </c>
      <c r="Q125" s="64">
        <v>9489541.0</v>
      </c>
      <c r="R125" s="64">
        <v>9489754.0</v>
      </c>
      <c r="S125" s="64">
        <v>9489305.0</v>
      </c>
      <c r="T125" s="64">
        <v>9489300.0</v>
      </c>
      <c r="U125" s="64">
        <v>9559181.0</v>
      </c>
      <c r="V125" s="64">
        <v>9558707.0</v>
      </c>
      <c r="W125" s="64">
        <v>9559207.0</v>
      </c>
      <c r="X125" s="64">
        <v>9559403.0</v>
      </c>
      <c r="Y125" s="64">
        <v>9559050.0</v>
      </c>
      <c r="Z125" s="64">
        <v>9558844.0</v>
      </c>
      <c r="AA125" s="29">
        <f t="shared" ref="AA125:AA128" si="60">+O125+P125+Q125+R125+S125+T125+U125+V125+W125+X125+Y125+Z125</f>
        <v>121130492</v>
      </c>
      <c r="AB125" s="65">
        <f t="shared" si="3"/>
        <v>1.077935586</v>
      </c>
      <c r="AC125" s="66">
        <f t="shared" si="4"/>
        <v>1.024572018</v>
      </c>
      <c r="AD125" s="5"/>
      <c r="AE125" s="5"/>
      <c r="AF125" s="26"/>
      <c r="AG125" s="26"/>
      <c r="AH125" s="26"/>
      <c r="AI125" s="5"/>
      <c r="AJ125" s="5"/>
      <c r="AK125" s="5"/>
      <c r="AL125" s="5"/>
      <c r="AM125" s="5"/>
      <c r="AN125" s="5"/>
      <c r="AO125" s="5"/>
      <c r="AP125" s="5"/>
      <c r="AQ125" s="5"/>
      <c r="AR125" s="6"/>
      <c r="AS125" s="6"/>
    </row>
    <row r="126" ht="11.25" customHeight="1">
      <c r="A126" s="28" t="s">
        <v>151</v>
      </c>
      <c r="B126" s="29">
        <v>7.3338949424E8</v>
      </c>
      <c r="C126" s="63">
        <v>6.004575752164721E7</v>
      </c>
      <c r="D126" s="63">
        <v>5.9945514186886534E7</v>
      </c>
      <c r="E126" s="63">
        <v>6.179091725956972E7</v>
      </c>
      <c r="F126" s="63">
        <v>6.169067392480903E7</v>
      </c>
      <c r="G126" s="63">
        <v>6.159043059004834E7</v>
      </c>
      <c r="H126" s="63">
        <v>6.149018725528766E7</v>
      </c>
      <c r="I126" s="63">
        <v>6.138994392052699E7</v>
      </c>
      <c r="J126" s="63">
        <v>6.12897005857663E7</v>
      </c>
      <c r="K126" s="63">
        <v>6.118945725100561E7</v>
      </c>
      <c r="L126" s="63">
        <v>6.108921391624493E7</v>
      </c>
      <c r="M126" s="63">
        <v>6.098897058148426E7</v>
      </c>
      <c r="N126" s="63">
        <v>6.088872724672357E7</v>
      </c>
      <c r="O126" s="64">
        <v>1073405.0</v>
      </c>
      <c r="P126" s="64">
        <v>5038814.0</v>
      </c>
      <c r="Q126" s="64">
        <v>-2656319.0</v>
      </c>
      <c r="R126" s="64">
        <v>6107880.0</v>
      </c>
      <c r="S126" s="64">
        <v>-5062580.0</v>
      </c>
      <c r="T126" s="64">
        <v>-789233.0</v>
      </c>
      <c r="U126" s="64">
        <v>-3391967.0</v>
      </c>
      <c r="V126" s="64">
        <v>0.0</v>
      </c>
      <c r="W126" s="64">
        <v>0.0</v>
      </c>
      <c r="X126" s="64">
        <v>1.0520075E7</v>
      </c>
      <c r="Y126" s="64">
        <v>1.0906142E7</v>
      </c>
      <c r="Z126" s="64">
        <v>-2.1426217E7</v>
      </c>
      <c r="AA126" s="29">
        <f t="shared" si="60"/>
        <v>320000</v>
      </c>
      <c r="AB126" s="65">
        <f t="shared" si="3"/>
        <v>0.0004363302209</v>
      </c>
      <c r="AC126" s="66">
        <f t="shared" si="4"/>
        <v>-0.3518913594</v>
      </c>
      <c r="AD126" s="5"/>
      <c r="AE126" s="5"/>
      <c r="AF126" s="48"/>
      <c r="AG126" s="48"/>
      <c r="AH126" s="48"/>
      <c r="AI126" s="5"/>
      <c r="AJ126" s="5"/>
      <c r="AK126" s="5"/>
      <c r="AL126" s="5"/>
      <c r="AM126" s="5"/>
      <c r="AN126" s="5"/>
      <c r="AO126" s="5"/>
      <c r="AP126" s="5"/>
      <c r="AQ126" s="5"/>
      <c r="AR126" s="6"/>
      <c r="AS126" s="6"/>
    </row>
    <row r="127" ht="11.25" customHeight="1">
      <c r="A127" s="62" t="s">
        <v>152</v>
      </c>
      <c r="B127" s="41">
        <v>5.933259044E9</v>
      </c>
      <c r="C127" s="63">
        <v>4.857814799192593E8</v>
      </c>
      <c r="D127" s="63">
        <v>4.8497049247365123E8</v>
      </c>
      <c r="E127" s="63">
        <v>4.999001506659457E8</v>
      </c>
      <c r="F127" s="63">
        <v>4.990891632203375E8</v>
      </c>
      <c r="G127" s="63">
        <v>4.982781757747293E8</v>
      </c>
      <c r="H127" s="63">
        <v>4.9746718832912123E8</v>
      </c>
      <c r="I127" s="63">
        <v>4.9665620088351315E8</v>
      </c>
      <c r="J127" s="63">
        <v>4.9584521343790495E8</v>
      </c>
      <c r="K127" s="63">
        <v>4.9503422599229676E8</v>
      </c>
      <c r="L127" s="63">
        <v>4.942232385466887E8</v>
      </c>
      <c r="M127" s="63">
        <v>4.934122511010806E8</v>
      </c>
      <c r="N127" s="63">
        <v>4.926012636554724E8</v>
      </c>
      <c r="O127" s="64">
        <v>1.019979136E9</v>
      </c>
      <c r="P127" s="64">
        <v>1.24105074E8</v>
      </c>
      <c r="Q127" s="64">
        <v>8.1022109E7</v>
      </c>
      <c r="R127" s="64">
        <v>1.11657637E8</v>
      </c>
      <c r="S127" s="64">
        <v>1.34877084E8</v>
      </c>
      <c r="T127" s="64">
        <v>1.23279745E8</v>
      </c>
      <c r="U127" s="64">
        <v>1.4406731E8</v>
      </c>
      <c r="V127" s="64">
        <v>1.8265468E8</v>
      </c>
      <c r="W127" s="64">
        <v>2.87276768E8</v>
      </c>
      <c r="X127" s="64">
        <v>2.94181071E8</v>
      </c>
      <c r="Y127" s="64">
        <v>2.87232367E8</v>
      </c>
      <c r="Z127" s="64">
        <v>-4.00281829E8</v>
      </c>
      <c r="AA127" s="29">
        <f t="shared" si="60"/>
        <v>2390051152</v>
      </c>
      <c r="AB127" s="65">
        <f t="shared" si="3"/>
        <v>0.4028226535</v>
      </c>
      <c r="AC127" s="66">
        <f t="shared" si="4"/>
        <v>-0.8125879053</v>
      </c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6"/>
      <c r="AS127" s="6"/>
    </row>
    <row r="128" ht="11.25" customHeight="1">
      <c r="A128" s="62" t="s">
        <v>153</v>
      </c>
      <c r="B128" s="41">
        <v>1.229446445963127E9</v>
      </c>
      <c r="C128" s="63">
        <v>1.0066007729856358E8</v>
      </c>
      <c r="D128" s="63">
        <v>1.0049203042494328E8</v>
      </c>
      <c r="E128" s="63">
        <v>1.0358564475525343E8</v>
      </c>
      <c r="F128" s="63">
        <v>1.0341759788163312E8</v>
      </c>
      <c r="G128" s="63">
        <v>1.0324955100801279E8</v>
      </c>
      <c r="H128" s="63">
        <v>1.0308150413439249E8</v>
      </c>
      <c r="I128" s="63">
        <v>1.0291345726077218E8</v>
      </c>
      <c r="J128" s="63">
        <v>1.0274541038715187E8</v>
      </c>
      <c r="K128" s="63">
        <v>1.0257736351353155E8</v>
      </c>
      <c r="L128" s="63">
        <v>1.0240931663991125E8</v>
      </c>
      <c r="M128" s="63">
        <v>1.0224126976629095E8</v>
      </c>
      <c r="N128" s="63">
        <v>1.0207322289267062E8</v>
      </c>
      <c r="O128" s="64">
        <v>3.3833995E7</v>
      </c>
      <c r="P128" s="64">
        <v>1.19674148E8</v>
      </c>
      <c r="Q128" s="64">
        <v>-1.41146505E8</v>
      </c>
      <c r="R128" s="64">
        <v>698.0</v>
      </c>
      <c r="S128" s="64">
        <v>3.02636174E8</v>
      </c>
      <c r="T128" s="64">
        <v>-1.5162411E7</v>
      </c>
      <c r="U128" s="64">
        <v>7.1151726E7</v>
      </c>
      <c r="V128" s="64">
        <v>1503.0</v>
      </c>
      <c r="W128" s="64">
        <v>1.4222547E7</v>
      </c>
      <c r="X128" s="64">
        <v>-3.1839478E7</v>
      </c>
      <c r="Y128" s="64">
        <v>3.6112052E7</v>
      </c>
      <c r="Z128" s="64">
        <v>5.7762444E7</v>
      </c>
      <c r="AA128" s="29">
        <f t="shared" si="60"/>
        <v>447246893</v>
      </c>
      <c r="AB128" s="65">
        <f t="shared" si="3"/>
        <v>0.3637790767</v>
      </c>
      <c r="AC128" s="66">
        <f t="shared" si="4"/>
        <v>0.5658922327</v>
      </c>
      <c r="AD128" s="5"/>
      <c r="AE128" s="5"/>
      <c r="AF128" s="26"/>
      <c r="AG128" s="26"/>
      <c r="AH128" s="26"/>
      <c r="AI128" s="5"/>
      <c r="AJ128" s="5"/>
      <c r="AK128" s="5"/>
      <c r="AL128" s="5"/>
      <c r="AM128" s="5"/>
      <c r="AN128" s="5"/>
      <c r="AO128" s="5"/>
      <c r="AP128" s="5"/>
      <c r="AQ128" s="5"/>
      <c r="AR128" s="6"/>
      <c r="AS128" s="6"/>
    </row>
    <row r="129" ht="11.25" customHeight="1">
      <c r="A129" s="22" t="s">
        <v>154</v>
      </c>
      <c r="B129" s="23">
        <f t="shared" ref="B129:AA129" si="61">B130+B131+B132</f>
        <v>108533385.1</v>
      </c>
      <c r="C129" s="23">
        <f t="shared" si="61"/>
        <v>8886095.828</v>
      </c>
      <c r="D129" s="23">
        <f t="shared" si="61"/>
        <v>8871260.943</v>
      </c>
      <c r="E129" s="23">
        <f t="shared" si="61"/>
        <v>9144359.813</v>
      </c>
      <c r="F129" s="23">
        <f t="shared" si="61"/>
        <v>9129524.929</v>
      </c>
      <c r="G129" s="23">
        <f t="shared" si="61"/>
        <v>9114690.044</v>
      </c>
      <c r="H129" s="23">
        <f t="shared" si="61"/>
        <v>9099855.16</v>
      </c>
      <c r="I129" s="23">
        <f t="shared" si="61"/>
        <v>9085020.275</v>
      </c>
      <c r="J129" s="23">
        <f t="shared" si="61"/>
        <v>9070185.391</v>
      </c>
      <c r="K129" s="23">
        <f t="shared" si="61"/>
        <v>9055350.506</v>
      </c>
      <c r="L129" s="23">
        <f t="shared" si="61"/>
        <v>9040515.622</v>
      </c>
      <c r="M129" s="23">
        <f t="shared" si="61"/>
        <v>9025680.737</v>
      </c>
      <c r="N129" s="23">
        <f t="shared" si="61"/>
        <v>9010845.853</v>
      </c>
      <c r="O129" s="23">
        <f t="shared" si="61"/>
        <v>9454663</v>
      </c>
      <c r="P129" s="23">
        <f t="shared" si="61"/>
        <v>2746722</v>
      </c>
      <c r="Q129" s="23">
        <f t="shared" si="61"/>
        <v>1891167</v>
      </c>
      <c r="R129" s="23">
        <f t="shared" si="61"/>
        <v>1839373</v>
      </c>
      <c r="S129" s="23">
        <f t="shared" si="61"/>
        <v>1474707</v>
      </c>
      <c r="T129" s="23">
        <f t="shared" si="61"/>
        <v>42074242</v>
      </c>
      <c r="U129" s="23">
        <f t="shared" si="61"/>
        <v>42365287</v>
      </c>
      <c r="V129" s="23">
        <f t="shared" si="61"/>
        <v>42161803</v>
      </c>
      <c r="W129" s="23">
        <f t="shared" si="61"/>
        <v>35690836</v>
      </c>
      <c r="X129" s="23">
        <f t="shared" si="61"/>
        <v>28891095</v>
      </c>
      <c r="Y129" s="23">
        <f t="shared" si="61"/>
        <v>22760762</v>
      </c>
      <c r="Z129" s="23">
        <f t="shared" si="61"/>
        <v>15841791</v>
      </c>
      <c r="AA129" s="23">
        <f t="shared" si="61"/>
        <v>247192448</v>
      </c>
      <c r="AB129" s="24">
        <f t="shared" si="3"/>
        <v>2.277570609</v>
      </c>
      <c r="AC129" s="53">
        <f t="shared" si="4"/>
        <v>1.758080347</v>
      </c>
      <c r="AD129" s="5"/>
      <c r="AE129" s="5"/>
      <c r="AF129" s="5"/>
      <c r="AG129" s="48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6"/>
      <c r="AS129" s="6"/>
    </row>
    <row r="130" ht="11.25" customHeight="1">
      <c r="A130" s="28" t="s">
        <v>155</v>
      </c>
      <c r="B130" s="41">
        <v>0.0</v>
      </c>
      <c r="C130" s="63">
        <v>0.0</v>
      </c>
      <c r="D130" s="63">
        <v>0.0</v>
      </c>
      <c r="E130" s="63">
        <v>0.0</v>
      </c>
      <c r="F130" s="63">
        <v>0.0</v>
      </c>
      <c r="G130" s="63">
        <v>0.0</v>
      </c>
      <c r="H130" s="63">
        <v>0.0</v>
      </c>
      <c r="I130" s="63">
        <v>0.0</v>
      </c>
      <c r="J130" s="63">
        <v>0.0</v>
      </c>
      <c r="K130" s="63">
        <v>0.0</v>
      </c>
      <c r="L130" s="63">
        <v>0.0</v>
      </c>
      <c r="M130" s="63">
        <v>0.0</v>
      </c>
      <c r="N130" s="63">
        <v>0.0</v>
      </c>
      <c r="O130" s="64">
        <v>289020.0</v>
      </c>
      <c r="P130" s="64">
        <v>361795.0</v>
      </c>
      <c r="Q130" s="64">
        <v>0.0</v>
      </c>
      <c r="R130" s="64">
        <v>0.0</v>
      </c>
      <c r="S130" s="64">
        <v>0.0</v>
      </c>
      <c r="T130" s="64">
        <v>0.0</v>
      </c>
      <c r="U130" s="64">
        <v>0.0</v>
      </c>
      <c r="V130" s="64">
        <v>0.0</v>
      </c>
      <c r="W130" s="64">
        <v>263745.0</v>
      </c>
      <c r="X130" s="64">
        <v>0.0</v>
      </c>
      <c r="Y130" s="64">
        <v>578850.0</v>
      </c>
      <c r="Z130" s="64">
        <v>0.0</v>
      </c>
      <c r="AA130" s="29">
        <f t="shared" ref="AA130:AA132" si="62">+O130+P130+Q130+R130+S130+T130+U130+V130+W130+X130+Y130+Z130</f>
        <v>1493410</v>
      </c>
      <c r="AB130" s="65" t="str">
        <f t="shared" si="3"/>
        <v> </v>
      </c>
      <c r="AC130" s="66" t="str">
        <f t="shared" si="4"/>
        <v> </v>
      </c>
      <c r="AD130" s="5"/>
      <c r="AE130" s="5"/>
      <c r="AF130" s="26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6"/>
      <c r="AS130" s="6"/>
    </row>
    <row r="131" ht="11.25" customHeight="1">
      <c r="A131" s="28" t="s">
        <v>156</v>
      </c>
      <c r="B131" s="41">
        <v>1.0853338510133332E8</v>
      </c>
      <c r="C131" s="63">
        <v>8886095.827636106</v>
      </c>
      <c r="D131" s="63">
        <v>8871260.943115847</v>
      </c>
      <c r="E131" s="63">
        <v>9144359.813399315</v>
      </c>
      <c r="F131" s="63">
        <v>9129524.928879052</v>
      </c>
      <c r="G131" s="63">
        <v>9114690.044358792</v>
      </c>
      <c r="H131" s="63">
        <v>9099855.159838531</v>
      </c>
      <c r="I131" s="63">
        <v>9085020.27531827</v>
      </c>
      <c r="J131" s="63">
        <v>9070185.390798008</v>
      </c>
      <c r="K131" s="63">
        <v>9055350.506277747</v>
      </c>
      <c r="L131" s="63">
        <v>9040515.621757487</v>
      </c>
      <c r="M131" s="63">
        <v>9025680.737237226</v>
      </c>
      <c r="N131" s="63">
        <v>9010845.852716966</v>
      </c>
      <c r="O131" s="64">
        <v>9165643.0</v>
      </c>
      <c r="P131" s="64">
        <v>2384927.0</v>
      </c>
      <c r="Q131" s="64">
        <v>1891167.0</v>
      </c>
      <c r="R131" s="64">
        <v>1839373.0</v>
      </c>
      <c r="S131" s="64">
        <v>1474707.0</v>
      </c>
      <c r="T131" s="64">
        <v>1557575.0</v>
      </c>
      <c r="U131" s="64">
        <v>1848620.0</v>
      </c>
      <c r="V131" s="64">
        <v>1645136.0</v>
      </c>
      <c r="W131" s="64">
        <v>1663202.0</v>
      </c>
      <c r="X131" s="64">
        <v>1879984.0</v>
      </c>
      <c r="Y131" s="64">
        <v>1923579.0</v>
      </c>
      <c r="Z131" s="64">
        <v>2336235.0</v>
      </c>
      <c r="AA131" s="29">
        <f t="shared" si="62"/>
        <v>29610148</v>
      </c>
      <c r="AB131" s="65">
        <f t="shared" si="3"/>
        <v>0.2728206438</v>
      </c>
      <c r="AC131" s="66">
        <f t="shared" si="4"/>
        <v>0.2592692227</v>
      </c>
      <c r="AD131" s="5"/>
      <c r="AE131" s="5"/>
      <c r="AF131" s="48"/>
      <c r="AG131" s="48"/>
      <c r="AH131" s="48"/>
      <c r="AI131" s="5"/>
      <c r="AJ131" s="5"/>
      <c r="AK131" s="5"/>
      <c r="AL131" s="5"/>
      <c r="AM131" s="5"/>
      <c r="AN131" s="5"/>
      <c r="AO131" s="5"/>
      <c r="AP131" s="5"/>
      <c r="AQ131" s="5"/>
      <c r="AR131" s="6"/>
      <c r="AS131" s="6"/>
    </row>
    <row r="132" ht="11.25" customHeight="1">
      <c r="A132" s="28" t="s">
        <v>157</v>
      </c>
      <c r="B132" s="41">
        <v>0.0</v>
      </c>
      <c r="C132" s="63">
        <v>0.0</v>
      </c>
      <c r="D132" s="63">
        <v>0.0</v>
      </c>
      <c r="E132" s="63">
        <v>0.0</v>
      </c>
      <c r="F132" s="63">
        <v>0.0</v>
      </c>
      <c r="G132" s="63">
        <v>0.0</v>
      </c>
      <c r="H132" s="63">
        <v>0.0</v>
      </c>
      <c r="I132" s="63">
        <v>0.0</v>
      </c>
      <c r="J132" s="63">
        <v>0.0</v>
      </c>
      <c r="K132" s="63">
        <v>0.0</v>
      </c>
      <c r="L132" s="63">
        <v>0.0</v>
      </c>
      <c r="M132" s="63">
        <v>0.0</v>
      </c>
      <c r="N132" s="63">
        <v>0.0</v>
      </c>
      <c r="O132" s="64">
        <v>0.0</v>
      </c>
      <c r="P132" s="64">
        <v>0.0</v>
      </c>
      <c r="Q132" s="64">
        <v>0.0</v>
      </c>
      <c r="R132" s="64">
        <v>0.0</v>
      </c>
      <c r="S132" s="64">
        <v>0.0</v>
      </c>
      <c r="T132" s="64">
        <v>4.0516667E7</v>
      </c>
      <c r="U132" s="64">
        <v>4.0516667E7</v>
      </c>
      <c r="V132" s="64">
        <v>4.0516667E7</v>
      </c>
      <c r="W132" s="64">
        <v>3.3763889E7</v>
      </c>
      <c r="X132" s="64">
        <v>2.7011111E7</v>
      </c>
      <c r="Y132" s="64">
        <v>2.0258333E7</v>
      </c>
      <c r="Z132" s="64">
        <v>1.3505556E7</v>
      </c>
      <c r="AA132" s="29">
        <f t="shared" si="62"/>
        <v>216088890</v>
      </c>
      <c r="AB132" s="65" t="str">
        <f t="shared" si="3"/>
        <v> </v>
      </c>
      <c r="AC132" s="66" t="str">
        <f t="shared" si="4"/>
        <v> </v>
      </c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6"/>
      <c r="AS132" s="6"/>
    </row>
    <row r="133" ht="11.25" customHeight="1">
      <c r="A133" s="22" t="s">
        <v>158</v>
      </c>
      <c r="B133" s="23">
        <f t="shared" ref="B133:AA133" si="63">B134+B135+B136+B137+B138+B139+B140</f>
        <v>3000000000</v>
      </c>
      <c r="C133" s="23">
        <f t="shared" si="63"/>
        <v>245622924.8</v>
      </c>
      <c r="D133" s="23">
        <f t="shared" si="63"/>
        <v>245212869.8</v>
      </c>
      <c r="E133" s="23">
        <f t="shared" si="63"/>
        <v>252761667.9</v>
      </c>
      <c r="F133" s="23">
        <f t="shared" si="63"/>
        <v>252351612.9</v>
      </c>
      <c r="G133" s="23">
        <f t="shared" si="63"/>
        <v>251941558</v>
      </c>
      <c r="H133" s="23">
        <f t="shared" si="63"/>
        <v>251531503</v>
      </c>
      <c r="I133" s="23">
        <f t="shared" si="63"/>
        <v>251121448</v>
      </c>
      <c r="J133" s="23">
        <f t="shared" si="63"/>
        <v>250711393.1</v>
      </c>
      <c r="K133" s="23">
        <f t="shared" si="63"/>
        <v>250301338.1</v>
      </c>
      <c r="L133" s="23">
        <f t="shared" si="63"/>
        <v>249891283.1</v>
      </c>
      <c r="M133" s="23">
        <f t="shared" si="63"/>
        <v>249481228.2</v>
      </c>
      <c r="N133" s="23">
        <f t="shared" si="63"/>
        <v>249071173.2</v>
      </c>
      <c r="O133" s="23">
        <f t="shared" si="63"/>
        <v>222895914</v>
      </c>
      <c r="P133" s="23">
        <f t="shared" si="63"/>
        <v>81514692</v>
      </c>
      <c r="Q133" s="23">
        <f t="shared" si="63"/>
        <v>236061282</v>
      </c>
      <c r="R133" s="23">
        <f t="shared" si="63"/>
        <v>230615820</v>
      </c>
      <c r="S133" s="23">
        <f t="shared" si="63"/>
        <v>239815888</v>
      </c>
      <c r="T133" s="23">
        <f t="shared" si="63"/>
        <v>246937790</v>
      </c>
      <c r="U133" s="23">
        <f t="shared" si="63"/>
        <v>225040550</v>
      </c>
      <c r="V133" s="23">
        <f t="shared" si="63"/>
        <v>252161329</v>
      </c>
      <c r="W133" s="23">
        <f t="shared" si="63"/>
        <v>200901050</v>
      </c>
      <c r="X133" s="23">
        <f t="shared" si="63"/>
        <v>203437646</v>
      </c>
      <c r="Y133" s="23">
        <f t="shared" si="63"/>
        <v>202509768</v>
      </c>
      <c r="Z133" s="23">
        <f t="shared" si="63"/>
        <v>242565880</v>
      </c>
      <c r="AA133" s="23">
        <f t="shared" si="63"/>
        <v>2584457609</v>
      </c>
      <c r="AB133" s="24">
        <f t="shared" si="3"/>
        <v>0.8614858697</v>
      </c>
      <c r="AC133" s="53">
        <f t="shared" si="4"/>
        <v>0.97388179</v>
      </c>
      <c r="AD133" s="5"/>
      <c r="AE133" s="5"/>
      <c r="AF133" s="26"/>
      <c r="AG133" s="26"/>
      <c r="AH133" s="26"/>
      <c r="AI133" s="5"/>
      <c r="AJ133" s="5"/>
      <c r="AK133" s="5"/>
      <c r="AL133" s="5"/>
      <c r="AM133" s="5"/>
      <c r="AN133" s="5"/>
      <c r="AO133" s="5"/>
      <c r="AP133" s="5"/>
      <c r="AQ133" s="5"/>
      <c r="AR133" s="6"/>
      <c r="AS133" s="6"/>
    </row>
    <row r="134" ht="11.25" customHeight="1">
      <c r="A134" s="28" t="s">
        <v>159</v>
      </c>
      <c r="B134" s="41"/>
      <c r="C134" s="29">
        <v>0.0</v>
      </c>
      <c r="D134" s="29"/>
      <c r="E134" s="29"/>
      <c r="F134" s="29"/>
      <c r="G134" s="29">
        <v>0.0</v>
      </c>
      <c r="H134" s="29">
        <v>0.0</v>
      </c>
      <c r="I134" s="29">
        <v>0.0</v>
      </c>
      <c r="J134" s="29">
        <v>0.0</v>
      </c>
      <c r="K134" s="29">
        <v>0.0</v>
      </c>
      <c r="L134" s="29">
        <v>0.0</v>
      </c>
      <c r="M134" s="29">
        <v>0.0</v>
      </c>
      <c r="N134" s="29">
        <v>0.0</v>
      </c>
      <c r="O134" s="29">
        <v>0.0</v>
      </c>
      <c r="P134" s="29">
        <v>0.0</v>
      </c>
      <c r="Q134" s="29">
        <v>0.0</v>
      </c>
      <c r="R134" s="29">
        <v>0.0</v>
      </c>
      <c r="S134" s="29">
        <v>0.0</v>
      </c>
      <c r="T134" s="29">
        <v>0.0</v>
      </c>
      <c r="U134" s="29"/>
      <c r="V134" s="29"/>
      <c r="W134" s="29"/>
      <c r="X134" s="29"/>
      <c r="Y134" s="29"/>
      <c r="Z134" s="29"/>
      <c r="AA134" s="29">
        <f t="shared" ref="AA134:AA140" si="64">+O134+P134+Q134+R134+S134+T134+U134+V134+W134+X134+Y134+Z134</f>
        <v>0</v>
      </c>
      <c r="AB134" s="30" t="str">
        <f t="shared" si="3"/>
        <v> </v>
      </c>
      <c r="AC134" s="76" t="str">
        <f t="shared" si="4"/>
        <v> </v>
      </c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6"/>
      <c r="AS134" s="6"/>
    </row>
    <row r="135" ht="11.25" customHeight="1">
      <c r="A135" s="28" t="s">
        <v>160</v>
      </c>
      <c r="B135" s="41"/>
      <c r="C135" s="29">
        <v>0.0</v>
      </c>
      <c r="D135" s="29"/>
      <c r="E135" s="29"/>
      <c r="F135" s="29"/>
      <c r="G135" s="29">
        <v>0.0</v>
      </c>
      <c r="H135" s="29">
        <v>0.0</v>
      </c>
      <c r="I135" s="29">
        <v>0.0</v>
      </c>
      <c r="J135" s="29">
        <v>0.0</v>
      </c>
      <c r="K135" s="29">
        <v>0.0</v>
      </c>
      <c r="L135" s="29">
        <v>0.0</v>
      </c>
      <c r="M135" s="29">
        <v>0.0</v>
      </c>
      <c r="N135" s="29">
        <v>0.0</v>
      </c>
      <c r="O135" s="29">
        <v>0.0</v>
      </c>
      <c r="P135" s="29">
        <v>0.0</v>
      </c>
      <c r="Q135" s="29">
        <v>0.0</v>
      </c>
      <c r="R135" s="29">
        <v>0.0</v>
      </c>
      <c r="S135" s="29">
        <v>0.0</v>
      </c>
      <c r="T135" s="29">
        <v>0.0</v>
      </c>
      <c r="U135" s="29"/>
      <c r="V135" s="29"/>
      <c r="W135" s="29"/>
      <c r="X135" s="29"/>
      <c r="Y135" s="29"/>
      <c r="Z135" s="29"/>
      <c r="AA135" s="29">
        <f t="shared" si="64"/>
        <v>0</v>
      </c>
      <c r="AB135" s="30" t="str">
        <f t="shared" si="3"/>
        <v> </v>
      </c>
      <c r="AC135" s="76" t="str">
        <f t="shared" si="4"/>
        <v> </v>
      </c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6"/>
      <c r="AS135" s="6"/>
    </row>
    <row r="136" ht="11.25" customHeight="1">
      <c r="A136" s="28" t="s">
        <v>161</v>
      </c>
      <c r="B136" s="41"/>
      <c r="C136" s="29">
        <v>0.0</v>
      </c>
      <c r="D136" s="29"/>
      <c r="E136" s="29"/>
      <c r="F136" s="29"/>
      <c r="G136" s="29">
        <v>0.0</v>
      </c>
      <c r="H136" s="29">
        <v>0.0</v>
      </c>
      <c r="I136" s="29">
        <v>0.0</v>
      </c>
      <c r="J136" s="29">
        <v>0.0</v>
      </c>
      <c r="K136" s="29">
        <v>0.0</v>
      </c>
      <c r="L136" s="29">
        <v>0.0</v>
      </c>
      <c r="M136" s="29">
        <v>0.0</v>
      </c>
      <c r="N136" s="29">
        <v>0.0</v>
      </c>
      <c r="O136" s="29">
        <v>0.0</v>
      </c>
      <c r="P136" s="29">
        <v>0.0</v>
      </c>
      <c r="Q136" s="29">
        <v>0.0</v>
      </c>
      <c r="R136" s="29">
        <v>0.0</v>
      </c>
      <c r="S136" s="29">
        <v>0.0</v>
      </c>
      <c r="T136" s="29">
        <v>0.0</v>
      </c>
      <c r="U136" s="29"/>
      <c r="V136" s="29"/>
      <c r="W136" s="29"/>
      <c r="X136" s="29"/>
      <c r="Y136" s="29"/>
      <c r="Z136" s="29"/>
      <c r="AA136" s="29">
        <f t="shared" si="64"/>
        <v>0</v>
      </c>
      <c r="AB136" s="30" t="str">
        <f t="shared" si="3"/>
        <v> </v>
      </c>
      <c r="AC136" s="76" t="str">
        <f t="shared" si="4"/>
        <v> </v>
      </c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6"/>
      <c r="AS136" s="6"/>
    </row>
    <row r="137" ht="11.25" customHeight="1">
      <c r="A137" s="28" t="s">
        <v>162</v>
      </c>
      <c r="B137" s="41"/>
      <c r="C137" s="29">
        <v>0.0</v>
      </c>
      <c r="D137" s="29"/>
      <c r="E137" s="29"/>
      <c r="F137" s="29"/>
      <c r="G137" s="29">
        <v>0.0</v>
      </c>
      <c r="H137" s="29">
        <v>0.0</v>
      </c>
      <c r="I137" s="29">
        <v>0.0</v>
      </c>
      <c r="J137" s="29">
        <v>0.0</v>
      </c>
      <c r="K137" s="29">
        <v>0.0</v>
      </c>
      <c r="L137" s="29">
        <v>0.0</v>
      </c>
      <c r="M137" s="29">
        <v>0.0</v>
      </c>
      <c r="N137" s="29">
        <v>0.0</v>
      </c>
      <c r="O137" s="29">
        <v>2.22895914E8</v>
      </c>
      <c r="P137" s="29">
        <v>7.2516914E7</v>
      </c>
      <c r="Q137" s="29">
        <v>2.3541615E8</v>
      </c>
      <c r="R137" s="29">
        <v>2.3017552E8</v>
      </c>
      <c r="S137" s="29">
        <v>2.39375588E8</v>
      </c>
      <c r="T137" s="29">
        <v>2.4649749E8</v>
      </c>
      <c r="U137" s="29">
        <v>2.2460025E8</v>
      </c>
      <c r="V137" s="29">
        <v>2.51721029E8</v>
      </c>
      <c r="W137" s="29">
        <v>2.0046075E8</v>
      </c>
      <c r="X137" s="29">
        <v>2.02049549E8</v>
      </c>
      <c r="Y137" s="29">
        <v>2.0046075E8</v>
      </c>
      <c r="Z137" s="29">
        <v>2.4056563E8</v>
      </c>
      <c r="AA137" s="29">
        <f t="shared" si="64"/>
        <v>2566735534</v>
      </c>
      <c r="AB137" s="30" t="str">
        <f t="shared" si="3"/>
        <v> </v>
      </c>
      <c r="AC137" s="76" t="str">
        <f t="shared" si="4"/>
        <v> </v>
      </c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6"/>
      <c r="AS137" s="6"/>
    </row>
    <row r="138" ht="11.25" customHeight="1">
      <c r="A138" s="28" t="s">
        <v>163</v>
      </c>
      <c r="B138" s="41"/>
      <c r="C138" s="29">
        <v>0.0</v>
      </c>
      <c r="D138" s="29"/>
      <c r="E138" s="29"/>
      <c r="F138" s="29"/>
      <c r="G138" s="29">
        <v>0.0</v>
      </c>
      <c r="H138" s="29">
        <v>0.0</v>
      </c>
      <c r="I138" s="29">
        <v>0.0</v>
      </c>
      <c r="J138" s="29">
        <v>0.0</v>
      </c>
      <c r="K138" s="29">
        <v>0.0</v>
      </c>
      <c r="L138" s="29">
        <v>0.0</v>
      </c>
      <c r="M138" s="29">
        <v>0.0</v>
      </c>
      <c r="N138" s="29">
        <v>0.0</v>
      </c>
      <c r="O138" s="29"/>
      <c r="P138" s="29">
        <v>0.0</v>
      </c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>
        <f t="shared" si="64"/>
        <v>0</v>
      </c>
      <c r="AB138" s="30" t="str">
        <f t="shared" si="3"/>
        <v> </v>
      </c>
      <c r="AC138" s="76" t="str">
        <f t="shared" si="4"/>
        <v> </v>
      </c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6"/>
      <c r="AS138" s="6"/>
    </row>
    <row r="139" ht="11.25" customHeight="1">
      <c r="A139" s="28" t="s">
        <v>164</v>
      </c>
      <c r="B139" s="41"/>
      <c r="C139" s="29">
        <v>0.0</v>
      </c>
      <c r="D139" s="29"/>
      <c r="E139" s="29"/>
      <c r="F139" s="29"/>
      <c r="G139" s="29">
        <v>0.0</v>
      </c>
      <c r="H139" s="29">
        <v>0.0</v>
      </c>
      <c r="I139" s="29">
        <v>0.0</v>
      </c>
      <c r="J139" s="29">
        <v>0.0</v>
      </c>
      <c r="K139" s="29">
        <v>0.0</v>
      </c>
      <c r="L139" s="29">
        <v>0.0</v>
      </c>
      <c r="M139" s="29">
        <v>0.0</v>
      </c>
      <c r="N139" s="29">
        <v>0.0</v>
      </c>
      <c r="O139" s="29">
        <v>0.0</v>
      </c>
      <c r="P139" s="29">
        <v>8997778.0</v>
      </c>
      <c r="Q139" s="29">
        <v>645132.0</v>
      </c>
      <c r="R139" s="29">
        <v>440300.0</v>
      </c>
      <c r="S139" s="29">
        <v>440300.0</v>
      </c>
      <c r="T139" s="29">
        <v>440300.0</v>
      </c>
      <c r="U139" s="29">
        <v>440300.0</v>
      </c>
      <c r="V139" s="29">
        <v>440300.0</v>
      </c>
      <c r="W139" s="29">
        <v>440300.0</v>
      </c>
      <c r="X139" s="29">
        <v>1388097.0</v>
      </c>
      <c r="Y139" s="29">
        <v>2049018.0</v>
      </c>
      <c r="Z139" s="29">
        <v>2000250.0</v>
      </c>
      <c r="AA139" s="29">
        <f t="shared" si="64"/>
        <v>17722075</v>
      </c>
      <c r="AB139" s="30" t="str">
        <f t="shared" si="3"/>
        <v> </v>
      </c>
      <c r="AC139" s="76" t="str">
        <f t="shared" si="4"/>
        <v> </v>
      </c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6"/>
      <c r="AS139" s="6"/>
    </row>
    <row r="140" ht="11.25" customHeight="1">
      <c r="A140" s="28" t="s">
        <v>165</v>
      </c>
      <c r="B140" s="41">
        <v>3.0E9</v>
      </c>
      <c r="C140" s="29">
        <v>2.4562292476198483E8</v>
      </c>
      <c r="D140" s="29">
        <v>2.4521286979577115E8</v>
      </c>
      <c r="E140" s="29">
        <v>2.5276166789218602E8</v>
      </c>
      <c r="F140" s="29">
        <v>2.523516129259723E8</v>
      </c>
      <c r="G140" s="29">
        <v>2.519415579597586E8</v>
      </c>
      <c r="H140" s="29">
        <v>2.5153150299354497E8</v>
      </c>
      <c r="I140" s="29">
        <v>2.5112144802733132E8</v>
      </c>
      <c r="J140" s="29">
        <v>2.5071139306111762E8</v>
      </c>
      <c r="K140" s="29">
        <v>2.5030133809490392E8</v>
      </c>
      <c r="L140" s="29">
        <v>2.4989128312869024E8</v>
      </c>
      <c r="M140" s="29">
        <v>2.494812281624766E8</v>
      </c>
      <c r="N140" s="29">
        <v>2.490711731962629E8</v>
      </c>
      <c r="O140" s="29"/>
      <c r="P140" s="29">
        <v>0.0</v>
      </c>
      <c r="Q140" s="29"/>
      <c r="R140" s="29"/>
      <c r="S140" s="29"/>
      <c r="T140" s="29"/>
      <c r="U140" s="29"/>
      <c r="V140" s="29">
        <v>0.0</v>
      </c>
      <c r="W140" s="29"/>
      <c r="X140" s="29"/>
      <c r="Y140" s="29"/>
      <c r="Z140" s="29"/>
      <c r="AA140" s="29">
        <f t="shared" si="64"/>
        <v>0</v>
      </c>
      <c r="AB140" s="30">
        <f t="shared" si="3"/>
        <v>0</v>
      </c>
      <c r="AC140" s="76">
        <f t="shared" si="4"/>
        <v>0</v>
      </c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6"/>
      <c r="AS140" s="6"/>
    </row>
    <row r="141" ht="11.25" customHeight="1">
      <c r="A141" s="22" t="s">
        <v>166</v>
      </c>
      <c r="B141" s="23">
        <f t="shared" ref="B141:AA141" si="65">B142</f>
        <v>38419979212</v>
      </c>
      <c r="C141" s="23">
        <f t="shared" si="65"/>
        <v>3145609221</v>
      </c>
      <c r="D141" s="23">
        <f t="shared" si="65"/>
        <v>3140357787</v>
      </c>
      <c r="E141" s="23">
        <f t="shared" si="65"/>
        <v>3237032675</v>
      </c>
      <c r="F141" s="23">
        <f t="shared" si="65"/>
        <v>3231781241</v>
      </c>
      <c r="G141" s="23">
        <f t="shared" si="65"/>
        <v>3226529807</v>
      </c>
      <c r="H141" s="23">
        <f t="shared" si="65"/>
        <v>3221278372</v>
      </c>
      <c r="I141" s="23">
        <f t="shared" si="65"/>
        <v>3216026938</v>
      </c>
      <c r="J141" s="23">
        <f t="shared" si="65"/>
        <v>3210775503</v>
      </c>
      <c r="K141" s="23">
        <f t="shared" si="65"/>
        <v>3205524069</v>
      </c>
      <c r="L141" s="23">
        <f t="shared" si="65"/>
        <v>3200272634</v>
      </c>
      <c r="M141" s="23">
        <f t="shared" si="65"/>
        <v>3195021200</v>
      </c>
      <c r="N141" s="23">
        <f t="shared" si="65"/>
        <v>3189769766</v>
      </c>
      <c r="O141" s="23">
        <f t="shared" si="65"/>
        <v>1087700341</v>
      </c>
      <c r="P141" s="23">
        <f t="shared" si="65"/>
        <v>46185588721</v>
      </c>
      <c r="Q141" s="23">
        <f t="shared" si="65"/>
        <v>-30869226107</v>
      </c>
      <c r="R141" s="23">
        <f t="shared" si="65"/>
        <v>0</v>
      </c>
      <c r="S141" s="23">
        <f t="shared" si="65"/>
        <v>52190557387</v>
      </c>
      <c r="T141" s="23">
        <f t="shared" si="65"/>
        <v>62619157532</v>
      </c>
      <c r="U141" s="23">
        <f t="shared" si="65"/>
        <v>50367346308</v>
      </c>
      <c r="V141" s="23">
        <f t="shared" si="65"/>
        <v>-29924423761</v>
      </c>
      <c r="W141" s="23">
        <f t="shared" si="65"/>
        <v>-70764068119</v>
      </c>
      <c r="X141" s="23">
        <f t="shared" si="65"/>
        <v>-10715410586</v>
      </c>
      <c r="Y141" s="23">
        <f t="shared" si="65"/>
        <v>0</v>
      </c>
      <c r="Z141" s="23">
        <f t="shared" si="65"/>
        <v>-18809093437</v>
      </c>
      <c r="AA141" s="23">
        <f t="shared" si="65"/>
        <v>64445193841</v>
      </c>
      <c r="AB141" s="24">
        <f t="shared" si="3"/>
        <v>1.677387525</v>
      </c>
      <c r="AC141" s="53">
        <f t="shared" si="4"/>
        <v>-5.896693122</v>
      </c>
      <c r="AD141" s="5"/>
      <c r="AE141" s="5"/>
      <c r="AF141" s="27"/>
      <c r="AG141" s="27"/>
      <c r="AH141" s="27"/>
      <c r="AI141" s="48"/>
      <c r="AJ141" s="48"/>
      <c r="AK141" s="25"/>
      <c r="AL141" s="27"/>
      <c r="AM141" s="5"/>
      <c r="AN141" s="5"/>
      <c r="AO141" s="5"/>
      <c r="AP141" s="5"/>
      <c r="AQ141" s="5"/>
      <c r="AR141" s="6"/>
      <c r="AS141" s="6"/>
    </row>
    <row r="142" ht="11.25" customHeight="1">
      <c r="A142" s="77" t="s">
        <v>167</v>
      </c>
      <c r="B142" s="78">
        <f>B143+B144+B145+B146</f>
        <v>38419979212</v>
      </c>
      <c r="C142" s="79">
        <f t="shared" ref="C142:AA142" si="66">C143+C144+C146+C145</f>
        <v>3145609221</v>
      </c>
      <c r="D142" s="79">
        <f t="shared" si="66"/>
        <v>3140357787</v>
      </c>
      <c r="E142" s="79">
        <f t="shared" si="66"/>
        <v>3237032675</v>
      </c>
      <c r="F142" s="79">
        <f t="shared" si="66"/>
        <v>3231781241</v>
      </c>
      <c r="G142" s="79">
        <f t="shared" si="66"/>
        <v>3226529807</v>
      </c>
      <c r="H142" s="79">
        <f t="shared" si="66"/>
        <v>3221278372</v>
      </c>
      <c r="I142" s="79">
        <f t="shared" si="66"/>
        <v>3216026938</v>
      </c>
      <c r="J142" s="79">
        <f t="shared" si="66"/>
        <v>3210775503</v>
      </c>
      <c r="K142" s="79">
        <f t="shared" si="66"/>
        <v>3205524069</v>
      </c>
      <c r="L142" s="79">
        <f t="shared" si="66"/>
        <v>3200272634</v>
      </c>
      <c r="M142" s="79">
        <f t="shared" si="66"/>
        <v>3195021200</v>
      </c>
      <c r="N142" s="79">
        <f t="shared" si="66"/>
        <v>3189769766</v>
      </c>
      <c r="O142" s="79">
        <f t="shared" si="66"/>
        <v>1087700341</v>
      </c>
      <c r="P142" s="79">
        <f t="shared" si="66"/>
        <v>46185588721</v>
      </c>
      <c r="Q142" s="79">
        <f t="shared" si="66"/>
        <v>-30869226107</v>
      </c>
      <c r="R142" s="79">
        <f t="shared" si="66"/>
        <v>0</v>
      </c>
      <c r="S142" s="79">
        <f t="shared" si="66"/>
        <v>52190557387</v>
      </c>
      <c r="T142" s="79">
        <f t="shared" si="66"/>
        <v>62619157532</v>
      </c>
      <c r="U142" s="79">
        <f t="shared" si="66"/>
        <v>50367346308</v>
      </c>
      <c r="V142" s="79">
        <f t="shared" si="66"/>
        <v>-29924423761</v>
      </c>
      <c r="W142" s="79">
        <f t="shared" si="66"/>
        <v>-70764068119</v>
      </c>
      <c r="X142" s="79">
        <f t="shared" si="66"/>
        <v>-10715410586</v>
      </c>
      <c r="Y142" s="79">
        <f t="shared" si="66"/>
        <v>0</v>
      </c>
      <c r="Z142" s="79">
        <f t="shared" si="66"/>
        <v>-18809093437</v>
      </c>
      <c r="AA142" s="79">
        <f t="shared" si="66"/>
        <v>64445193841</v>
      </c>
      <c r="AB142" s="80">
        <f t="shared" si="3"/>
        <v>1.677387525</v>
      </c>
      <c r="AC142" s="81">
        <f t="shared" si="4"/>
        <v>-5.896693122</v>
      </c>
      <c r="AD142" s="5"/>
      <c r="AE142" s="5"/>
      <c r="AF142" s="19"/>
      <c r="AG142" s="19"/>
      <c r="AH142" s="19"/>
      <c r="AI142" s="5"/>
      <c r="AJ142" s="5"/>
      <c r="AK142" s="5"/>
      <c r="AL142" s="5"/>
      <c r="AM142" s="5"/>
      <c r="AN142" s="5"/>
      <c r="AO142" s="5"/>
      <c r="AP142" s="5"/>
      <c r="AQ142" s="5"/>
      <c r="AR142" s="6"/>
      <c r="AS142" s="6"/>
    </row>
    <row r="143" ht="11.25" customHeight="1">
      <c r="A143" s="28" t="s">
        <v>168</v>
      </c>
      <c r="B143" s="29">
        <v>0.0</v>
      </c>
      <c r="C143" s="29">
        <v>0.0</v>
      </c>
      <c r="D143" s="29">
        <v>0.0</v>
      </c>
      <c r="E143" s="29">
        <v>0.0</v>
      </c>
      <c r="F143" s="29"/>
      <c r="G143" s="29">
        <v>0.0</v>
      </c>
      <c r="H143" s="29">
        <v>0.0</v>
      </c>
      <c r="I143" s="29">
        <v>0.0</v>
      </c>
      <c r="J143" s="29">
        <v>0.0</v>
      </c>
      <c r="K143" s="29">
        <v>0.0</v>
      </c>
      <c r="L143" s="29">
        <v>0.0</v>
      </c>
      <c r="M143" s="29">
        <v>0.0</v>
      </c>
      <c r="N143" s="29">
        <v>0.0</v>
      </c>
      <c r="O143" s="29">
        <v>0.0</v>
      </c>
      <c r="P143" s="29">
        <v>0.0</v>
      </c>
      <c r="Q143" s="29">
        <v>0.0</v>
      </c>
      <c r="R143" s="29">
        <v>0.0</v>
      </c>
      <c r="S143" s="29">
        <v>0.0</v>
      </c>
      <c r="T143" s="29">
        <v>0.0</v>
      </c>
      <c r="U143" s="29">
        <v>0.0</v>
      </c>
      <c r="V143" s="41">
        <v>0.0</v>
      </c>
      <c r="W143" s="41"/>
      <c r="X143" s="41">
        <v>0.0</v>
      </c>
      <c r="Y143" s="41">
        <v>0.0</v>
      </c>
      <c r="Z143" s="41"/>
      <c r="AA143" s="29">
        <f>+O143+P143+Q143+R143+S143+T143+U143+V143+W143+X143+Y143+Z143</f>
        <v>0</v>
      </c>
      <c r="AB143" s="80" t="str">
        <f t="shared" si="3"/>
        <v> </v>
      </c>
      <c r="AC143" s="81" t="str">
        <f t="shared" si="4"/>
        <v> </v>
      </c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6"/>
      <c r="AS143" s="6"/>
    </row>
    <row r="144" ht="11.25" customHeight="1">
      <c r="A144" s="28" t="s">
        <v>169</v>
      </c>
      <c r="B144" s="29">
        <v>3.727842441977213E10</v>
      </c>
      <c r="C144" s="29">
        <v>3.052145212167676E9</v>
      </c>
      <c r="D144" s="29">
        <v>3.047049811145694E9</v>
      </c>
      <c r="E144" s="29">
        <v>3.1408522442448006E9</v>
      </c>
      <c r="F144" s="29">
        <v>3.1357568432228174E9</v>
      </c>
      <c r="G144" s="29">
        <v>3.1306614422008343E9</v>
      </c>
      <c r="H144" s="29">
        <v>3.1255660411788516E9</v>
      </c>
      <c r="I144" s="29">
        <v>3.120470640156869E9</v>
      </c>
      <c r="J144" s="29">
        <v>3.115375239134886E9</v>
      </c>
      <c r="K144" s="29">
        <v>3.1102798381129026E9</v>
      </c>
      <c r="L144" s="29">
        <v>3.10518443709092E9</v>
      </c>
      <c r="M144" s="29">
        <v>3.1000890360689373E9</v>
      </c>
      <c r="N144" s="29">
        <v>3.094993635046954E9</v>
      </c>
      <c r="O144" s="29">
        <v>0.0</v>
      </c>
      <c r="P144" s="29">
        <v>4.585603279E10</v>
      </c>
      <c r="Q144" s="29">
        <v>-3.0314858742E10</v>
      </c>
      <c r="R144" s="29">
        <v>0.0</v>
      </c>
      <c r="S144" s="29">
        <v>5.2110525643E10</v>
      </c>
      <c r="T144" s="29">
        <v>6.2663704209E10</v>
      </c>
      <c r="U144" s="29">
        <v>3.2213537026E10</v>
      </c>
      <c r="V144" s="41">
        <v>-1.512265255E10</v>
      </c>
      <c r="W144" s="41">
        <v>-7.226553402E10</v>
      </c>
      <c r="X144" s="41">
        <v>-1.3137913855E10</v>
      </c>
      <c r="Y144" s="41">
        <v>0.0</v>
      </c>
      <c r="Z144" s="41">
        <v>-1.9075661734E10</v>
      </c>
      <c r="AA144" s="29">
        <f>160483353938+W144+X144+Y144+Z144</f>
        <v>56004244329</v>
      </c>
      <c r="AB144" s="80">
        <f t="shared" si="3"/>
        <v>1.502323266</v>
      </c>
      <c r="AC144" s="81">
        <f t="shared" si="4"/>
        <v>-6.16339288</v>
      </c>
      <c r="AD144" s="5"/>
      <c r="AE144" s="5"/>
      <c r="AF144" s="5"/>
      <c r="AG144" s="27"/>
      <c r="AH144" s="27"/>
      <c r="AI144" s="5"/>
      <c r="AJ144" s="5"/>
      <c r="AK144" s="5"/>
      <c r="AL144" s="5"/>
      <c r="AM144" s="5"/>
      <c r="AN144" s="5"/>
      <c r="AO144" s="5"/>
      <c r="AP144" s="5"/>
      <c r="AQ144" s="5"/>
      <c r="AR144" s="6"/>
      <c r="AS144" s="6"/>
    </row>
    <row r="145" ht="11.25" customHeight="1">
      <c r="A145" s="28" t="s">
        <v>170</v>
      </c>
      <c r="B145" s="29">
        <v>0.0</v>
      </c>
      <c r="C145" s="29">
        <v>0.0</v>
      </c>
      <c r="D145" s="29">
        <v>0.0</v>
      </c>
      <c r="E145" s="29">
        <v>0.0</v>
      </c>
      <c r="F145" s="29">
        <v>0.0</v>
      </c>
      <c r="G145" s="29">
        <v>0.0</v>
      </c>
      <c r="H145" s="29">
        <v>0.0</v>
      </c>
      <c r="I145" s="29">
        <v>0.0</v>
      </c>
      <c r="J145" s="29">
        <v>0.0</v>
      </c>
      <c r="K145" s="29">
        <v>0.0</v>
      </c>
      <c r="L145" s="29">
        <v>0.0</v>
      </c>
      <c r="M145" s="29">
        <v>0.0</v>
      </c>
      <c r="N145" s="29">
        <v>0.0</v>
      </c>
      <c r="O145" s="29">
        <v>1.087700341E9</v>
      </c>
      <c r="P145" s="29">
        <v>-4.22305741E8</v>
      </c>
      <c r="Q145" s="29"/>
      <c r="R145" s="29">
        <v>0.0</v>
      </c>
      <c r="S145" s="29">
        <v>0.0</v>
      </c>
      <c r="T145" s="29">
        <v>0.0</v>
      </c>
      <c r="U145" s="29">
        <v>1.7932351193E10</v>
      </c>
      <c r="V145" s="41">
        <v>-1.4919733431E10</v>
      </c>
      <c r="W145" s="41">
        <v>1.713281621E9</v>
      </c>
      <c r="X145" s="41">
        <v>2.213714452E9</v>
      </c>
      <c r="Y145" s="41">
        <v>0.0</v>
      </c>
      <c r="Z145" s="41">
        <v>4.46852492E8</v>
      </c>
      <c r="AA145" s="29">
        <f>3012617762+W145+X145+Y145+Z145</f>
        <v>7386466327</v>
      </c>
      <c r="AB145" s="80" t="str">
        <f t="shared" si="3"/>
        <v> </v>
      </c>
      <c r="AC145" s="81" t="str">
        <f t="shared" si="4"/>
        <v> </v>
      </c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6"/>
      <c r="AS145" s="6"/>
    </row>
    <row r="146" ht="11.25" customHeight="1">
      <c r="A146" s="28" t="s">
        <v>171</v>
      </c>
      <c r="B146" s="29">
        <v>1.1415547926058521E9</v>
      </c>
      <c r="C146" s="37">
        <v>9.34640089786368E7</v>
      </c>
      <c r="D146" s="37">
        <v>9.33079755746658E7</v>
      </c>
      <c r="E146" s="37">
        <v>9.618043112312457E7</v>
      </c>
      <c r="F146" s="37">
        <v>9.602439771915354E7</v>
      </c>
      <c r="G146" s="37">
        <v>9.58683643151825E7</v>
      </c>
      <c r="H146" s="37">
        <v>9.57123309112115E7</v>
      </c>
      <c r="I146" s="37">
        <v>9.555629750724049E7</v>
      </c>
      <c r="J146" s="37">
        <v>9.540026410326947E7</v>
      </c>
      <c r="K146" s="37">
        <v>9.524423069929844E7</v>
      </c>
      <c r="L146" s="37">
        <v>9.508819729532743E7</v>
      </c>
      <c r="M146" s="37">
        <v>9.493216389135642E7</v>
      </c>
      <c r="N146" s="37">
        <v>9.477613048738539E7</v>
      </c>
      <c r="O146" s="37"/>
      <c r="P146" s="37">
        <v>7.51861672E8</v>
      </c>
      <c r="Q146" s="37">
        <v>-5.54367365E8</v>
      </c>
      <c r="R146" s="37">
        <v>0.0</v>
      </c>
      <c r="S146" s="37">
        <v>8.0031744E7</v>
      </c>
      <c r="T146" s="36">
        <v>-4.4546677E7</v>
      </c>
      <c r="U146" s="36">
        <v>2.21458089E8</v>
      </c>
      <c r="V146" s="37">
        <v>1.1796222E8</v>
      </c>
      <c r="W146" s="37">
        <v>-2.1181572E8</v>
      </c>
      <c r="X146" s="37">
        <v>2.08788817E8</v>
      </c>
      <c r="Y146" s="37">
        <v>0.0</v>
      </c>
      <c r="Z146" s="37">
        <v>-1.80284195E8</v>
      </c>
      <c r="AA146" s="29">
        <f>1237794283+W146+X146+Y146+Z146</f>
        <v>1054483185</v>
      </c>
      <c r="AB146" s="80">
        <f t="shared" si="3"/>
        <v>0.9237254242</v>
      </c>
      <c r="AC146" s="81">
        <f t="shared" si="4"/>
        <v>-1.902210969</v>
      </c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6"/>
      <c r="AS146" s="6"/>
    </row>
    <row r="147" ht="11.25" customHeight="1">
      <c r="A147" s="82" t="s">
        <v>172</v>
      </c>
      <c r="B147" s="83">
        <f t="shared" ref="B147:J147" si="67">B148+B210+B213</f>
        <v>1632016925551</v>
      </c>
      <c r="C147" s="83">
        <f t="shared" si="67"/>
        <v>130678448938</v>
      </c>
      <c r="D147" s="83">
        <f t="shared" si="67"/>
        <v>130468635166</v>
      </c>
      <c r="E147" s="83">
        <f t="shared" si="67"/>
        <v>138031146115</v>
      </c>
      <c r="F147" s="83">
        <f t="shared" si="67"/>
        <v>137821332344</v>
      </c>
      <c r="G147" s="83">
        <f t="shared" si="67"/>
        <v>137611518573</v>
      </c>
      <c r="H147" s="83">
        <f t="shared" si="67"/>
        <v>137401704801</v>
      </c>
      <c r="I147" s="83">
        <f t="shared" si="67"/>
        <v>137191891030</v>
      </c>
      <c r="J147" s="83">
        <f t="shared" si="67"/>
        <v>136982077259</v>
      </c>
      <c r="K147" s="83">
        <f t="shared" ref="K147:N147" si="68">K148+K210+K213+K208</f>
        <v>136772263488</v>
      </c>
      <c r="L147" s="83">
        <f t="shared" si="68"/>
        <v>136562449717</v>
      </c>
      <c r="M147" s="83">
        <f t="shared" si="68"/>
        <v>136352635946</v>
      </c>
      <c r="N147" s="83">
        <f t="shared" si="68"/>
        <v>136142822174</v>
      </c>
      <c r="O147" s="83">
        <f t="shared" ref="O147:U147" si="69">O148+O210+O213</f>
        <v>136141879061</v>
      </c>
      <c r="P147" s="83">
        <f t="shared" si="69"/>
        <v>71546385294</v>
      </c>
      <c r="Q147" s="83">
        <f t="shared" si="69"/>
        <v>138277724305</v>
      </c>
      <c r="R147" s="83">
        <f t="shared" si="69"/>
        <v>104941738040</v>
      </c>
      <c r="S147" s="83">
        <f t="shared" si="69"/>
        <v>118778191022</v>
      </c>
      <c r="T147" s="83">
        <f t="shared" si="69"/>
        <v>136441012655</v>
      </c>
      <c r="U147" s="83">
        <f t="shared" si="69"/>
        <v>161616453334</v>
      </c>
      <c r="V147" s="83">
        <f t="shared" ref="V147:AA147" si="70">V148+V210+V213+V208</f>
        <v>156156836061</v>
      </c>
      <c r="W147" s="83">
        <f t="shared" si="70"/>
        <v>175573340519</v>
      </c>
      <c r="X147" s="83">
        <f t="shared" si="70"/>
        <v>143964096289</v>
      </c>
      <c r="Y147" s="83">
        <f t="shared" si="70"/>
        <v>121389408580</v>
      </c>
      <c r="Z147" s="83">
        <f t="shared" si="70"/>
        <v>169369729495</v>
      </c>
      <c r="AA147" s="83">
        <f t="shared" si="70"/>
        <v>1634196794655</v>
      </c>
      <c r="AB147" s="84">
        <f t="shared" si="3"/>
        <v>1.00133569</v>
      </c>
      <c r="AC147" s="85">
        <f t="shared" si="4"/>
        <v>1.244059193</v>
      </c>
      <c r="AD147" s="5"/>
      <c r="AE147" s="5"/>
      <c r="AF147" s="69"/>
      <c r="AG147" s="25"/>
      <c r="AH147" s="25"/>
      <c r="AI147" s="48"/>
      <c r="AJ147" s="48"/>
      <c r="AK147" s="25"/>
      <c r="AL147" s="27"/>
      <c r="AM147" s="5"/>
      <c r="AN147" s="5"/>
      <c r="AO147" s="5"/>
      <c r="AP147" s="5"/>
      <c r="AQ147" s="5"/>
      <c r="AR147" s="6"/>
      <c r="AS147" s="6"/>
    </row>
    <row r="148" ht="11.25" customHeight="1">
      <c r="A148" s="86" t="s">
        <v>173</v>
      </c>
      <c r="B148" s="87">
        <f t="shared" ref="B148:AA148" si="71">B149</f>
        <v>1526523312329</v>
      </c>
      <c r="C148" s="87">
        <f t="shared" si="71"/>
        <v>122041232330</v>
      </c>
      <c r="D148" s="87">
        <f t="shared" si="71"/>
        <v>121845837952</v>
      </c>
      <c r="E148" s="87">
        <f t="shared" si="71"/>
        <v>129142898905</v>
      </c>
      <c r="F148" s="87">
        <f t="shared" si="71"/>
        <v>128947504527</v>
      </c>
      <c r="G148" s="87">
        <f t="shared" si="71"/>
        <v>128752110149</v>
      </c>
      <c r="H148" s="87">
        <f t="shared" si="71"/>
        <v>128556715771</v>
      </c>
      <c r="I148" s="87">
        <f t="shared" si="71"/>
        <v>128361321394</v>
      </c>
      <c r="J148" s="87">
        <f t="shared" si="71"/>
        <v>128165927016</v>
      </c>
      <c r="K148" s="87">
        <f t="shared" si="71"/>
        <v>127970532638</v>
      </c>
      <c r="L148" s="87">
        <f t="shared" si="71"/>
        <v>127775138260</v>
      </c>
      <c r="M148" s="87">
        <f t="shared" si="71"/>
        <v>127579743882</v>
      </c>
      <c r="N148" s="87">
        <f t="shared" si="71"/>
        <v>127384349504</v>
      </c>
      <c r="O148" s="87">
        <f t="shared" si="71"/>
        <v>129029088428</v>
      </c>
      <c r="P148" s="87">
        <f t="shared" si="71"/>
        <v>71357666109</v>
      </c>
      <c r="Q148" s="87">
        <f t="shared" si="71"/>
        <v>129422561035</v>
      </c>
      <c r="R148" s="87">
        <f t="shared" si="71"/>
        <v>104649111988</v>
      </c>
      <c r="S148" s="87">
        <f t="shared" si="71"/>
        <v>118476602382</v>
      </c>
      <c r="T148" s="87">
        <f t="shared" si="71"/>
        <v>114889254730</v>
      </c>
      <c r="U148" s="87">
        <f t="shared" si="71"/>
        <v>147461544634</v>
      </c>
      <c r="V148" s="87">
        <f t="shared" si="71"/>
        <v>140270149946</v>
      </c>
      <c r="W148" s="87">
        <f t="shared" si="71"/>
        <v>162179238024</v>
      </c>
      <c r="X148" s="87">
        <f t="shared" si="71"/>
        <v>130830262490</v>
      </c>
      <c r="Y148" s="87">
        <f t="shared" si="71"/>
        <v>109002888222</v>
      </c>
      <c r="Z148" s="87">
        <f t="shared" si="71"/>
        <v>160111241041</v>
      </c>
      <c r="AA148" s="87">
        <f t="shared" si="71"/>
        <v>1517679609029</v>
      </c>
      <c r="AB148" s="88">
        <f t="shared" si="3"/>
        <v>0.9942066372</v>
      </c>
      <c r="AC148" s="89">
        <f t="shared" si="4"/>
        <v>1.25691454</v>
      </c>
      <c r="AD148" s="5"/>
      <c r="AE148" s="5"/>
      <c r="AF148" s="69"/>
      <c r="AG148" s="26"/>
      <c r="AH148" s="26"/>
      <c r="AI148" s="48"/>
      <c r="AJ148" s="48"/>
      <c r="AK148" s="5"/>
      <c r="AL148" s="5"/>
      <c r="AM148" s="5"/>
      <c r="AN148" s="5"/>
      <c r="AO148" s="5"/>
      <c r="AP148" s="5"/>
      <c r="AQ148" s="5"/>
      <c r="AR148" s="6"/>
      <c r="AS148" s="6"/>
    </row>
    <row r="149" ht="11.25" customHeight="1">
      <c r="A149" s="90" t="s">
        <v>174</v>
      </c>
      <c r="B149" s="91">
        <f t="shared" ref="B149:N149" si="72">B150+B153+B158+B170+B173+B183+B193+B196+B200</f>
        <v>1526523312329</v>
      </c>
      <c r="C149" s="92">
        <f t="shared" si="72"/>
        <v>122041232330</v>
      </c>
      <c r="D149" s="92">
        <f t="shared" si="72"/>
        <v>121845837952</v>
      </c>
      <c r="E149" s="92">
        <f t="shared" si="72"/>
        <v>129142898905</v>
      </c>
      <c r="F149" s="92">
        <f t="shared" si="72"/>
        <v>128947504527</v>
      </c>
      <c r="G149" s="92">
        <f t="shared" si="72"/>
        <v>128752110149</v>
      </c>
      <c r="H149" s="92">
        <f t="shared" si="72"/>
        <v>128556715771</v>
      </c>
      <c r="I149" s="92">
        <f t="shared" si="72"/>
        <v>128361321394</v>
      </c>
      <c r="J149" s="92">
        <f t="shared" si="72"/>
        <v>128165927016</v>
      </c>
      <c r="K149" s="92">
        <f t="shared" si="72"/>
        <v>127970532638</v>
      </c>
      <c r="L149" s="92">
        <f t="shared" si="72"/>
        <v>127775138260</v>
      </c>
      <c r="M149" s="92">
        <f t="shared" si="72"/>
        <v>127579743882</v>
      </c>
      <c r="N149" s="92">
        <f t="shared" si="72"/>
        <v>127384349504</v>
      </c>
      <c r="O149" s="92">
        <f t="shared" ref="O149:AA149" si="73">O150+O153+O158+O170+O173+O183+O193+O196+O200+O206</f>
        <v>129029088428</v>
      </c>
      <c r="P149" s="92">
        <f t="shared" si="73"/>
        <v>71357666109</v>
      </c>
      <c r="Q149" s="92">
        <f t="shared" si="73"/>
        <v>129422561035</v>
      </c>
      <c r="R149" s="92">
        <f t="shared" si="73"/>
        <v>104649111988</v>
      </c>
      <c r="S149" s="92">
        <f t="shared" si="73"/>
        <v>118476602382</v>
      </c>
      <c r="T149" s="92">
        <f t="shared" si="73"/>
        <v>114889254730</v>
      </c>
      <c r="U149" s="92">
        <f t="shared" si="73"/>
        <v>147461544634</v>
      </c>
      <c r="V149" s="92">
        <f t="shared" si="73"/>
        <v>140270149946</v>
      </c>
      <c r="W149" s="92">
        <f t="shared" si="73"/>
        <v>162179238024</v>
      </c>
      <c r="X149" s="92">
        <f t="shared" si="73"/>
        <v>130830262490</v>
      </c>
      <c r="Y149" s="92">
        <f t="shared" si="73"/>
        <v>109002888222</v>
      </c>
      <c r="Z149" s="92">
        <f t="shared" si="73"/>
        <v>160111241041</v>
      </c>
      <c r="AA149" s="92">
        <f t="shared" si="73"/>
        <v>1517679609029</v>
      </c>
      <c r="AB149" s="93">
        <f t="shared" si="3"/>
        <v>0.9942066372</v>
      </c>
      <c r="AC149" s="94">
        <f t="shared" si="4"/>
        <v>1.25691454</v>
      </c>
      <c r="AD149" s="5"/>
      <c r="AE149" s="5"/>
      <c r="AF149" s="26"/>
      <c r="AG149" s="26"/>
      <c r="AH149" s="26"/>
      <c r="AI149" s="48"/>
      <c r="AJ149" s="48"/>
      <c r="AK149" s="5"/>
      <c r="AL149" s="5"/>
      <c r="AM149" s="5"/>
      <c r="AN149" s="5"/>
      <c r="AO149" s="5"/>
      <c r="AP149" s="5"/>
      <c r="AQ149" s="5"/>
      <c r="AR149" s="6"/>
      <c r="AS149" s="6"/>
    </row>
    <row r="150" ht="11.25" customHeight="1">
      <c r="A150" s="95" t="s">
        <v>175</v>
      </c>
      <c r="B150" s="96">
        <f t="shared" ref="B150:AA150" si="74">B151+B152</f>
        <v>350605988849</v>
      </c>
      <c r="C150" s="96">
        <f t="shared" si="74"/>
        <v>28705622807</v>
      </c>
      <c r="D150" s="96">
        <f t="shared" si="74"/>
        <v>28657700231</v>
      </c>
      <c r="E150" s="96">
        <f t="shared" si="74"/>
        <v>29539918172</v>
      </c>
      <c r="F150" s="96">
        <f t="shared" si="74"/>
        <v>29491995596</v>
      </c>
      <c r="G150" s="96">
        <f t="shared" si="74"/>
        <v>29444073020</v>
      </c>
      <c r="H150" s="96">
        <f t="shared" si="74"/>
        <v>29396150445</v>
      </c>
      <c r="I150" s="96">
        <f t="shared" si="74"/>
        <v>29348227869</v>
      </c>
      <c r="J150" s="96">
        <f t="shared" si="74"/>
        <v>29300305293</v>
      </c>
      <c r="K150" s="96">
        <f t="shared" si="74"/>
        <v>29252382718</v>
      </c>
      <c r="L150" s="96">
        <f t="shared" si="74"/>
        <v>29204460142</v>
      </c>
      <c r="M150" s="96">
        <f t="shared" si="74"/>
        <v>29156537566</v>
      </c>
      <c r="N150" s="96">
        <f t="shared" si="74"/>
        <v>29108614991</v>
      </c>
      <c r="O150" s="96">
        <f t="shared" si="74"/>
        <v>28908625591</v>
      </c>
      <c r="P150" s="96">
        <f t="shared" si="74"/>
        <v>28996356725</v>
      </c>
      <c r="Q150" s="96">
        <f t="shared" si="74"/>
        <v>28733619800</v>
      </c>
      <c r="R150" s="96">
        <f t="shared" si="74"/>
        <v>30016579463</v>
      </c>
      <c r="S150" s="96">
        <f t="shared" si="74"/>
        <v>29970857714</v>
      </c>
      <c r="T150" s="96">
        <f t="shared" si="74"/>
        <v>30509877178</v>
      </c>
      <c r="U150" s="96">
        <f t="shared" si="74"/>
        <v>31326800617</v>
      </c>
      <c r="V150" s="96">
        <f t="shared" si="74"/>
        <v>31608718822</v>
      </c>
      <c r="W150" s="96">
        <f t="shared" si="74"/>
        <v>31513495055</v>
      </c>
      <c r="X150" s="96">
        <f t="shared" si="74"/>
        <v>39817617870</v>
      </c>
      <c r="Y150" s="96">
        <f t="shared" si="74"/>
        <v>31018575536</v>
      </c>
      <c r="Z150" s="96">
        <f t="shared" si="74"/>
        <v>31157470110</v>
      </c>
      <c r="AA150" s="96">
        <f t="shared" si="74"/>
        <v>373578594481</v>
      </c>
      <c r="AB150" s="97">
        <f t="shared" si="3"/>
        <v>1.065522571</v>
      </c>
      <c r="AC150" s="98">
        <f t="shared" si="4"/>
        <v>1.070386555</v>
      </c>
      <c r="AD150" s="5"/>
      <c r="AE150" s="5"/>
      <c r="AF150" s="26"/>
      <c r="AG150" s="26"/>
      <c r="AH150" s="26"/>
      <c r="AI150" s="5"/>
      <c r="AJ150" s="5"/>
      <c r="AK150" s="5"/>
      <c r="AL150" s="5"/>
      <c r="AM150" s="5"/>
      <c r="AN150" s="5"/>
      <c r="AO150" s="5"/>
      <c r="AP150" s="5"/>
      <c r="AQ150" s="5"/>
      <c r="AR150" s="6"/>
      <c r="AS150" s="6"/>
    </row>
    <row r="151" ht="11.25" customHeight="1">
      <c r="A151" s="62" t="s">
        <v>176</v>
      </c>
      <c r="B151" s="29">
        <v>2.4158599242230495E10</v>
      </c>
      <c r="C151" s="29">
        <v>1.9779686013431082E9</v>
      </c>
      <c r="D151" s="29">
        <v>1.9746664834777608E9</v>
      </c>
      <c r="E151" s="29">
        <v>2.0354559461350272E9</v>
      </c>
      <c r="F151" s="29">
        <v>2.0321538282696793E9</v>
      </c>
      <c r="G151" s="29">
        <v>2.0288517104043317E9</v>
      </c>
      <c r="H151" s="29">
        <v>2.0255495925389843E9</v>
      </c>
      <c r="I151" s="29">
        <v>2.022247474673637E9</v>
      </c>
      <c r="J151" s="29">
        <v>2.0189453568082893E9</v>
      </c>
      <c r="K151" s="29">
        <v>2.0156432389429414E9</v>
      </c>
      <c r="L151" s="29">
        <v>2.0123411210775943E9</v>
      </c>
      <c r="M151" s="29">
        <v>2.009039003212247E9</v>
      </c>
      <c r="N151" s="29">
        <v>2.0057368853468993E9</v>
      </c>
      <c r="O151" s="29">
        <v>2.28500395E9</v>
      </c>
      <c r="P151" s="29">
        <v>2.252812172E9</v>
      </c>
      <c r="Q151" s="29">
        <v>2.09676996E9</v>
      </c>
      <c r="R151" s="29">
        <v>2.157937772E9</v>
      </c>
      <c r="S151" s="29">
        <v>2.228655777E9</v>
      </c>
      <c r="T151" s="29">
        <v>2.100473562E9</v>
      </c>
      <c r="U151" s="29">
        <v>1.995954291E9</v>
      </c>
      <c r="V151" s="29">
        <v>1.988072357E9</v>
      </c>
      <c r="W151" s="29">
        <v>1.938513329E9</v>
      </c>
      <c r="X151" s="29">
        <v>2.645738686E9</v>
      </c>
      <c r="Y151" s="29">
        <v>1.941781055E9</v>
      </c>
      <c r="Z151" s="29">
        <v>2.017939965E9</v>
      </c>
      <c r="AA151" s="29">
        <f t="shared" ref="AA151:AA152" si="75">+O151+P151+Q151+R151+S151+T151+U151+V151+W151+X151+Y151+Z151</f>
        <v>25649652876</v>
      </c>
      <c r="AB151" s="99">
        <f t="shared" si="3"/>
        <v>1.061719374</v>
      </c>
      <c r="AC151" s="100">
        <f t="shared" si="4"/>
        <v>1.006084088</v>
      </c>
      <c r="AD151" s="5"/>
      <c r="AE151" s="5"/>
      <c r="AF151" s="26"/>
      <c r="AG151" s="26"/>
      <c r="AH151" s="26"/>
      <c r="AI151" s="5"/>
      <c r="AJ151" s="5"/>
      <c r="AK151" s="5"/>
      <c r="AL151" s="5"/>
      <c r="AM151" s="5"/>
      <c r="AN151" s="5"/>
      <c r="AO151" s="5"/>
      <c r="AP151" s="5"/>
      <c r="AQ151" s="5"/>
      <c r="AR151" s="6"/>
      <c r="AS151" s="6"/>
    </row>
    <row r="152" ht="11.25" customHeight="1">
      <c r="A152" s="62" t="s">
        <v>177</v>
      </c>
      <c r="B152" s="29">
        <v>3.264473896070645E11</v>
      </c>
      <c r="C152" s="29">
        <v>2.6727654205400784E10</v>
      </c>
      <c r="D152" s="29">
        <v>2.668303374762883E10</v>
      </c>
      <c r="E152" s="29">
        <v>2.75044622253773E10</v>
      </c>
      <c r="F152" s="29">
        <v>2.7459841767605343E10</v>
      </c>
      <c r="G152" s="29">
        <v>2.741522130983338E10</v>
      </c>
      <c r="H152" s="29">
        <v>2.7370600852061428E10</v>
      </c>
      <c r="I152" s="29">
        <v>2.732598039428948E10</v>
      </c>
      <c r="J152" s="29">
        <v>2.7281359936517517E10</v>
      </c>
      <c r="K152" s="29">
        <v>2.723673947874556E10</v>
      </c>
      <c r="L152" s="29">
        <v>2.7192119020973606E10</v>
      </c>
      <c r="M152" s="29">
        <v>2.7147498563201653E10</v>
      </c>
      <c r="N152" s="29">
        <v>2.7102878105429695E10</v>
      </c>
      <c r="O152" s="29">
        <v>2.6623621641E10</v>
      </c>
      <c r="P152" s="29">
        <v>2.6743544553E10</v>
      </c>
      <c r="Q152" s="29">
        <v>2.663684984E10</v>
      </c>
      <c r="R152" s="29">
        <v>2.7858641691E10</v>
      </c>
      <c r="S152" s="29">
        <v>2.7742201937E10</v>
      </c>
      <c r="T152" s="29">
        <v>2.8409403616E10</v>
      </c>
      <c r="U152" s="29">
        <v>2.9330846326E10</v>
      </c>
      <c r="V152" s="29">
        <v>2.9620646465E10</v>
      </c>
      <c r="W152" s="29">
        <v>2.9574981726E10</v>
      </c>
      <c r="X152" s="29">
        <v>3.7171879184E10</v>
      </c>
      <c r="Y152" s="29">
        <v>2.9076794481E10</v>
      </c>
      <c r="Z152" s="29">
        <v>2.9139530145E10</v>
      </c>
      <c r="AA152" s="29">
        <f t="shared" si="75"/>
        <v>347928941605</v>
      </c>
      <c r="AB152" s="99">
        <f t="shared" si="3"/>
        <v>1.065804024</v>
      </c>
      <c r="AC152" s="100">
        <f t="shared" si="4"/>
        <v>1.075145231</v>
      </c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6"/>
      <c r="AS152" s="6"/>
    </row>
    <row r="153" ht="11.25" customHeight="1">
      <c r="A153" s="95" t="s">
        <v>178</v>
      </c>
      <c r="B153" s="96">
        <f t="shared" ref="B153:AA153" si="76">B154+B155+B156+B157</f>
        <v>119419555935</v>
      </c>
      <c r="C153" s="96">
        <f t="shared" si="76"/>
        <v>9777393534</v>
      </c>
      <c r="D153" s="96">
        <f t="shared" si="76"/>
        <v>9761070674</v>
      </c>
      <c r="E153" s="96">
        <f t="shared" si="76"/>
        <v>10061562046</v>
      </c>
      <c r="F153" s="96">
        <f t="shared" si="76"/>
        <v>10045239185</v>
      </c>
      <c r="G153" s="96">
        <f t="shared" si="76"/>
        <v>10028916324</v>
      </c>
      <c r="H153" s="96">
        <f t="shared" si="76"/>
        <v>10012593464</v>
      </c>
      <c r="I153" s="96">
        <f t="shared" si="76"/>
        <v>9996270603</v>
      </c>
      <c r="J153" s="96">
        <f t="shared" si="76"/>
        <v>9979947742</v>
      </c>
      <c r="K153" s="96">
        <f t="shared" si="76"/>
        <v>9963624882</v>
      </c>
      <c r="L153" s="96">
        <f t="shared" si="76"/>
        <v>9947302021</v>
      </c>
      <c r="M153" s="96">
        <f t="shared" si="76"/>
        <v>9930979160</v>
      </c>
      <c r="N153" s="96">
        <f t="shared" si="76"/>
        <v>9914656300</v>
      </c>
      <c r="O153" s="96">
        <f t="shared" si="76"/>
        <v>7817548061</v>
      </c>
      <c r="P153" s="96">
        <f t="shared" si="76"/>
        <v>10690212033</v>
      </c>
      <c r="Q153" s="96">
        <f t="shared" si="76"/>
        <v>10218226238</v>
      </c>
      <c r="R153" s="96">
        <f t="shared" si="76"/>
        <v>6222457252</v>
      </c>
      <c r="S153" s="96">
        <f t="shared" si="76"/>
        <v>6240027484</v>
      </c>
      <c r="T153" s="96">
        <f t="shared" si="76"/>
        <v>6245727808</v>
      </c>
      <c r="U153" s="96">
        <f t="shared" si="76"/>
        <v>6227730780</v>
      </c>
      <c r="V153" s="96">
        <f t="shared" si="76"/>
        <v>6226908154</v>
      </c>
      <c r="W153" s="96">
        <f t="shared" si="76"/>
        <v>6376194725</v>
      </c>
      <c r="X153" s="96">
        <f t="shared" si="76"/>
        <v>10871872116</v>
      </c>
      <c r="Y153" s="96">
        <f t="shared" si="76"/>
        <v>8627559956</v>
      </c>
      <c r="Z153" s="96">
        <f t="shared" si="76"/>
        <v>10878378757</v>
      </c>
      <c r="AA153" s="96">
        <f t="shared" si="76"/>
        <v>96642843364</v>
      </c>
      <c r="AB153" s="97">
        <f t="shared" si="3"/>
        <v>0.8092715017</v>
      </c>
      <c r="AC153" s="98">
        <f t="shared" si="4"/>
        <v>1.097201802</v>
      </c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6"/>
      <c r="AS153" s="6"/>
    </row>
    <row r="154" ht="11.25" customHeight="1">
      <c r="A154" s="101" t="s">
        <v>179</v>
      </c>
      <c r="B154" s="29">
        <v>8.619181262397194E9</v>
      </c>
      <c r="C154" s="29">
        <v>7.05689503574565E8</v>
      </c>
      <c r="D154" s="29">
        <v>7.045113908807846E8</v>
      </c>
      <c r="E154" s="29">
        <v>7.261995439161974E8</v>
      </c>
      <c r="F154" s="29">
        <v>7.250214312224168E8</v>
      </c>
      <c r="G154" s="29">
        <v>7.23843318528636E8</v>
      </c>
      <c r="H154" s="29">
        <v>7.226652058348556E8</v>
      </c>
      <c r="I154" s="29">
        <v>7.21487093141075E8</v>
      </c>
      <c r="J154" s="29">
        <v>7.203089804472942E8</v>
      </c>
      <c r="K154" s="29">
        <v>7.191308677535136E8</v>
      </c>
      <c r="L154" s="29">
        <v>7.17952755059733E8</v>
      </c>
      <c r="M154" s="29">
        <v>7.167746423659525E8</v>
      </c>
      <c r="N154" s="29">
        <v>7.155965296721718E8</v>
      </c>
      <c r="O154" s="29">
        <v>1.9912044E8</v>
      </c>
      <c r="P154" s="29">
        <v>1.1282622E8</v>
      </c>
      <c r="Q154" s="29">
        <v>1.08145944E8</v>
      </c>
      <c r="R154" s="29">
        <v>1.09297764E8</v>
      </c>
      <c r="S154" s="29">
        <v>0.0</v>
      </c>
      <c r="T154" s="29">
        <v>9.6821136E7</v>
      </c>
      <c r="U154" s="29">
        <v>9.2631252E7</v>
      </c>
      <c r="V154" s="29">
        <v>1.03432322E8</v>
      </c>
      <c r="W154" s="29">
        <v>1.05208395E8</v>
      </c>
      <c r="X154" s="29">
        <v>1.05941436E8</v>
      </c>
      <c r="Y154" s="29">
        <v>1.06139388E8</v>
      </c>
      <c r="Z154" s="29">
        <v>9.6611917E7</v>
      </c>
      <c r="AA154" s="29">
        <f t="shared" ref="AA154:AA157" si="77">+O154+P154+Q154+R154+S154+T154+U154+V154+W154+X154+Y154+Z154</f>
        <v>1236176214</v>
      </c>
      <c r="AB154" s="30">
        <f t="shared" si="3"/>
        <v>0.1434215358</v>
      </c>
      <c r="AC154" s="76">
        <f t="shared" si="4"/>
        <v>0.1350089233</v>
      </c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6"/>
      <c r="AS154" s="6"/>
    </row>
    <row r="155" ht="11.25" customHeight="1">
      <c r="A155" s="101" t="s">
        <v>180</v>
      </c>
      <c r="B155" s="29"/>
      <c r="C155" s="29">
        <v>0.0</v>
      </c>
      <c r="D155" s="29">
        <v>0.0</v>
      </c>
      <c r="E155" s="29">
        <v>0.0</v>
      </c>
      <c r="F155" s="29">
        <v>0.0</v>
      </c>
      <c r="G155" s="29">
        <v>0.0</v>
      </c>
      <c r="H155" s="29">
        <v>0.0</v>
      </c>
      <c r="I155" s="29">
        <v>0.0</v>
      </c>
      <c r="J155" s="29">
        <v>0.0</v>
      </c>
      <c r="K155" s="29">
        <v>0.0</v>
      </c>
      <c r="L155" s="29">
        <v>0.0</v>
      </c>
      <c r="M155" s="29">
        <v>0.0</v>
      </c>
      <c r="N155" s="29">
        <v>0.0</v>
      </c>
      <c r="O155" s="29">
        <v>0.0</v>
      </c>
      <c r="P155" s="29">
        <v>3.18875192E8</v>
      </c>
      <c r="Q155" s="29">
        <v>7.7748E7</v>
      </c>
      <c r="R155" s="29">
        <v>7.7748E7</v>
      </c>
      <c r="S155" s="29">
        <v>1.8171042E8</v>
      </c>
      <c r="T155" s="29">
        <v>7.7748E7</v>
      </c>
      <c r="U155" s="29">
        <v>7.7748E7</v>
      </c>
      <c r="V155" s="29">
        <v>7.7748E7</v>
      </c>
      <c r="W155" s="29">
        <v>7.7748E7</v>
      </c>
      <c r="X155" s="29">
        <v>4.374384E8</v>
      </c>
      <c r="Y155" s="29">
        <v>2.575932E8</v>
      </c>
      <c r="Z155" s="29">
        <v>4.374384E8</v>
      </c>
      <c r="AA155" s="29">
        <f t="shared" si="77"/>
        <v>2099543612</v>
      </c>
      <c r="AB155" s="30" t="str">
        <f t="shared" si="3"/>
        <v> </v>
      </c>
      <c r="AC155" s="76" t="str">
        <f t="shared" si="4"/>
        <v> </v>
      </c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6"/>
      <c r="AS155" s="6"/>
    </row>
    <row r="156" ht="11.25" customHeight="1">
      <c r="A156" s="101" t="s">
        <v>181</v>
      </c>
      <c r="B156" s="29">
        <v>1.1080037467306142E11</v>
      </c>
      <c r="C156" s="29">
        <v>9.071704030640366E9</v>
      </c>
      <c r="D156" s="29">
        <v>9.056559282676023E9</v>
      </c>
      <c r="E156" s="29">
        <v>9.335362501814043E9</v>
      </c>
      <c r="F156" s="29">
        <v>9.3202177538497E9</v>
      </c>
      <c r="G156" s="29">
        <v>9.305073005885359E9</v>
      </c>
      <c r="H156" s="29">
        <v>9.289928257921019E9</v>
      </c>
      <c r="I156" s="29">
        <v>9.274783509956676E9</v>
      </c>
      <c r="J156" s="29">
        <v>9.259638761992334E9</v>
      </c>
      <c r="K156" s="29">
        <v>9.244494014027992E9</v>
      </c>
      <c r="L156" s="29">
        <v>9.229349266063652E9</v>
      </c>
      <c r="M156" s="29">
        <v>9.21420451809931E9</v>
      </c>
      <c r="N156" s="29">
        <v>9.199059770134968E9</v>
      </c>
      <c r="O156" s="29">
        <v>1.44353382E9</v>
      </c>
      <c r="P156" s="29">
        <v>1.456643712E9</v>
      </c>
      <c r="Q156" s="29">
        <v>1.471809816E9</v>
      </c>
      <c r="R156" s="29">
        <v>1.46630952E9</v>
      </c>
      <c r="S156" s="29">
        <v>0.0</v>
      </c>
      <c r="T156" s="29">
        <v>1.502056704E9</v>
      </c>
      <c r="U156" s="29">
        <v>1.48824956E9</v>
      </c>
      <c r="V156" s="29">
        <v>1.476625864E9</v>
      </c>
      <c r="W156" s="29">
        <v>1.624136362E9</v>
      </c>
      <c r="X156" s="29">
        <v>1.622950712E9</v>
      </c>
      <c r="Y156" s="29">
        <v>1.6265056E9</v>
      </c>
      <c r="Z156" s="29">
        <v>1.638786872E9</v>
      </c>
      <c r="AA156" s="29">
        <f t="shared" si="77"/>
        <v>16817608542</v>
      </c>
      <c r="AB156" s="30">
        <f t="shared" si="3"/>
        <v>0.1517829573</v>
      </c>
      <c r="AC156" s="76">
        <f t="shared" si="4"/>
        <v>0.1781472143</v>
      </c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6"/>
      <c r="AS156" s="6"/>
    </row>
    <row r="157" ht="11.25" customHeight="1">
      <c r="A157" s="101" t="s">
        <v>182</v>
      </c>
      <c r="B157" s="29"/>
      <c r="C157" s="29">
        <v>0.0</v>
      </c>
      <c r="D157" s="29">
        <v>0.0</v>
      </c>
      <c r="E157" s="29">
        <v>0.0</v>
      </c>
      <c r="F157" s="29">
        <v>0.0</v>
      </c>
      <c r="G157" s="29">
        <v>0.0</v>
      </c>
      <c r="H157" s="29">
        <v>0.0</v>
      </c>
      <c r="I157" s="29">
        <v>0.0</v>
      </c>
      <c r="J157" s="29">
        <v>0.0</v>
      </c>
      <c r="K157" s="29">
        <v>0.0</v>
      </c>
      <c r="L157" s="29">
        <v>0.0</v>
      </c>
      <c r="M157" s="29">
        <v>0.0</v>
      </c>
      <c r="N157" s="29">
        <v>0.0</v>
      </c>
      <c r="O157" s="29">
        <v>6.174893801E9</v>
      </c>
      <c r="P157" s="29">
        <v>8.801866909E9</v>
      </c>
      <c r="Q157" s="29">
        <v>8.560522478E9</v>
      </c>
      <c r="R157" s="29">
        <v>4.569101968E9</v>
      </c>
      <c r="S157" s="29">
        <v>6.058317064E9</v>
      </c>
      <c r="T157" s="29">
        <v>4.569101968E9</v>
      </c>
      <c r="U157" s="29">
        <v>4.569101968E9</v>
      </c>
      <c r="V157" s="29">
        <v>4.569101968E9</v>
      </c>
      <c r="W157" s="29">
        <v>4.569101968E9</v>
      </c>
      <c r="X157" s="29">
        <v>8.705541568E9</v>
      </c>
      <c r="Y157" s="29">
        <v>6.637321768E9</v>
      </c>
      <c r="Z157" s="29">
        <v>8.705541568E9</v>
      </c>
      <c r="AA157" s="29">
        <f t="shared" si="77"/>
        <v>76489514996</v>
      </c>
      <c r="AB157" s="102" t="str">
        <f t="shared" si="3"/>
        <v> </v>
      </c>
      <c r="AC157" s="28" t="str">
        <f t="shared" si="4"/>
        <v> </v>
      </c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6"/>
      <c r="AS157" s="6"/>
    </row>
    <row r="158" ht="11.25" customHeight="1">
      <c r="A158" s="95" t="s">
        <v>183</v>
      </c>
      <c r="B158" s="96">
        <f t="shared" ref="B158:AA158" si="78">B159+B160+B161+B162+B163+B164+B165+B166+B167+B168+B169</f>
        <v>48735297478</v>
      </c>
      <c r="C158" s="96">
        <f t="shared" si="78"/>
        <v>3990168769</v>
      </c>
      <c r="D158" s="96">
        <f t="shared" si="78"/>
        <v>3983507385</v>
      </c>
      <c r="E158" s="96">
        <f t="shared" si="78"/>
        <v>4106138359</v>
      </c>
      <c r="F158" s="96">
        <f t="shared" si="78"/>
        <v>4099476975</v>
      </c>
      <c r="G158" s="96">
        <f t="shared" si="78"/>
        <v>4092815591</v>
      </c>
      <c r="H158" s="96">
        <f t="shared" si="78"/>
        <v>4086154208</v>
      </c>
      <c r="I158" s="96">
        <f t="shared" si="78"/>
        <v>4079492824</v>
      </c>
      <c r="J158" s="96">
        <f t="shared" si="78"/>
        <v>4072831441</v>
      </c>
      <c r="K158" s="96">
        <f t="shared" si="78"/>
        <v>4066170057</v>
      </c>
      <c r="L158" s="96">
        <f t="shared" si="78"/>
        <v>4059508673</v>
      </c>
      <c r="M158" s="96">
        <f t="shared" si="78"/>
        <v>4052847290</v>
      </c>
      <c r="N158" s="96">
        <f t="shared" si="78"/>
        <v>4046185906</v>
      </c>
      <c r="O158" s="96">
        <f t="shared" si="78"/>
        <v>4294271547</v>
      </c>
      <c r="P158" s="96">
        <f t="shared" si="78"/>
        <v>1885065523</v>
      </c>
      <c r="Q158" s="96">
        <f t="shared" si="78"/>
        <v>4439213577</v>
      </c>
      <c r="R158" s="96">
        <f t="shared" si="78"/>
        <v>2068407865</v>
      </c>
      <c r="S158" s="96">
        <f t="shared" si="78"/>
        <v>3386687910</v>
      </c>
      <c r="T158" s="96">
        <f t="shared" si="78"/>
        <v>3793288272</v>
      </c>
      <c r="U158" s="96">
        <f t="shared" si="78"/>
        <v>6231792442</v>
      </c>
      <c r="V158" s="96">
        <f t="shared" si="78"/>
        <v>5171247319</v>
      </c>
      <c r="W158" s="96">
        <f t="shared" si="78"/>
        <v>4256289908</v>
      </c>
      <c r="X158" s="96">
        <f t="shared" si="78"/>
        <v>4595673569</v>
      </c>
      <c r="Y158" s="96">
        <f t="shared" si="78"/>
        <v>3537014904</v>
      </c>
      <c r="Z158" s="96">
        <f t="shared" si="78"/>
        <v>6019039427</v>
      </c>
      <c r="AA158" s="96">
        <f t="shared" si="78"/>
        <v>49677992263</v>
      </c>
      <c r="AB158" s="97">
        <f t="shared" si="3"/>
        <v>1.019343163</v>
      </c>
      <c r="AC158" s="98">
        <f t="shared" si="4"/>
        <v>1.487583509</v>
      </c>
      <c r="AD158" s="5"/>
      <c r="AE158" s="5"/>
      <c r="AF158" s="26"/>
      <c r="AG158" s="26"/>
      <c r="AH158" s="26"/>
      <c r="AI158" s="5"/>
      <c r="AJ158" s="5"/>
      <c r="AK158" s="5"/>
      <c r="AL158" s="5"/>
      <c r="AM158" s="5"/>
      <c r="AN158" s="5"/>
      <c r="AO158" s="5"/>
      <c r="AP158" s="5"/>
      <c r="AQ158" s="5"/>
      <c r="AR158" s="6"/>
      <c r="AS158" s="6"/>
    </row>
    <row r="159" ht="11.25" customHeight="1">
      <c r="A159" s="28" t="s">
        <v>184</v>
      </c>
      <c r="B159" s="29">
        <v>2.452533996465087E9</v>
      </c>
      <c r="C159" s="29">
        <v>2.0079952442998466E8</v>
      </c>
      <c r="D159" s="29">
        <v>2.0046429984829855E8</v>
      </c>
      <c r="E159" s="29">
        <v>2.06635527836268E8</v>
      </c>
      <c r="F159" s="29">
        <v>2.0630030325458184E8</v>
      </c>
      <c r="G159" s="29">
        <v>2.059650786728957E8</v>
      </c>
      <c r="H159" s="29">
        <v>2.056298540912096E8</v>
      </c>
      <c r="I159" s="29">
        <v>2.0529462950952348E8</v>
      </c>
      <c r="J159" s="29">
        <v>2.0495940492783734E8</v>
      </c>
      <c r="K159" s="29">
        <v>2.0462418034615117E8</v>
      </c>
      <c r="L159" s="29">
        <v>2.042889557644651E8</v>
      </c>
      <c r="M159" s="29">
        <v>2.0395373118277898E8</v>
      </c>
      <c r="N159" s="29">
        <v>2.0361850660109282E8</v>
      </c>
      <c r="O159" s="29">
        <v>9.130111E7</v>
      </c>
      <c r="P159" s="29">
        <v>3.3899622E7</v>
      </c>
      <c r="Q159" s="29">
        <v>1.48181781E8</v>
      </c>
      <c r="R159" s="29">
        <v>1.08172085E8</v>
      </c>
      <c r="S159" s="29">
        <v>8.9783189E7</v>
      </c>
      <c r="T159" s="29">
        <v>4.0224205E7</v>
      </c>
      <c r="U159" s="29">
        <v>1.52447851E8</v>
      </c>
      <c r="V159" s="29">
        <v>9.347148E7</v>
      </c>
      <c r="W159" s="29">
        <v>8.7183173E7</v>
      </c>
      <c r="X159" s="29">
        <v>7.1620034E7</v>
      </c>
      <c r="Y159" s="29">
        <v>6.5466956E7</v>
      </c>
      <c r="Z159" s="29">
        <v>1.43619669E8</v>
      </c>
      <c r="AA159" s="29">
        <f t="shared" ref="AA159:AA169" si="79">+O159+P159+Q159+R159+S159+T159+U159+V159+W159+X159+Y159+Z159</f>
        <v>1125371155</v>
      </c>
      <c r="AB159" s="99">
        <f t="shared" si="3"/>
        <v>0.458860573</v>
      </c>
      <c r="AC159" s="100">
        <f t="shared" si="4"/>
        <v>0.7053370118</v>
      </c>
      <c r="AD159" s="5"/>
      <c r="AE159" s="5"/>
      <c r="AF159" s="26"/>
      <c r="AG159" s="26"/>
      <c r="AH159" s="26"/>
      <c r="AI159" s="5"/>
      <c r="AJ159" s="5"/>
      <c r="AK159" s="5"/>
      <c r="AL159" s="5"/>
      <c r="AM159" s="5"/>
      <c r="AN159" s="5"/>
      <c r="AO159" s="5"/>
      <c r="AP159" s="5"/>
      <c r="AQ159" s="5"/>
      <c r="AR159" s="6"/>
      <c r="AS159" s="6"/>
    </row>
    <row r="160" ht="11.25" customHeight="1">
      <c r="A160" s="28" t="s">
        <v>185</v>
      </c>
      <c r="B160" s="29">
        <v>1.8954475386967663E10</v>
      </c>
      <c r="C160" s="29">
        <v>1.5518845606253505E9</v>
      </c>
      <c r="D160" s="29">
        <v>1.5492937683705504E9</v>
      </c>
      <c r="E160" s="29">
        <v>1.5969882709437783E9</v>
      </c>
      <c r="F160" s="29">
        <v>1.5943974786889777E9</v>
      </c>
      <c r="G160" s="29">
        <v>1.5918066864341772E9</v>
      </c>
      <c r="H160" s="29">
        <v>1.589215894179377E9</v>
      </c>
      <c r="I160" s="29">
        <v>1.586625101924577E9</v>
      </c>
      <c r="J160" s="29">
        <v>1.5840343096697764E9</v>
      </c>
      <c r="K160" s="29">
        <v>1.581443517414976E9</v>
      </c>
      <c r="L160" s="29">
        <v>1.5788527251601758E9</v>
      </c>
      <c r="M160" s="29">
        <v>1.5762619329053755E9</v>
      </c>
      <c r="N160" s="29">
        <v>1.5736711406505752E9</v>
      </c>
      <c r="O160" s="29">
        <v>1.980316925E9</v>
      </c>
      <c r="P160" s="29">
        <v>1.190598268E9</v>
      </c>
      <c r="Q160" s="29">
        <v>1.860561411E9</v>
      </c>
      <c r="R160" s="29">
        <v>8.38007443E8</v>
      </c>
      <c r="S160" s="29">
        <v>1.817183438E9</v>
      </c>
      <c r="T160" s="29">
        <v>2.084411527E9</v>
      </c>
      <c r="U160" s="29">
        <v>3.960201437E9</v>
      </c>
      <c r="V160" s="29">
        <v>2.67177691E9</v>
      </c>
      <c r="W160" s="29">
        <v>2.256741503E9</v>
      </c>
      <c r="X160" s="29">
        <v>2.626476118E9</v>
      </c>
      <c r="Y160" s="29">
        <v>2.037466955E9</v>
      </c>
      <c r="Z160" s="29">
        <v>2.484072839E9</v>
      </c>
      <c r="AA160" s="29">
        <f t="shared" si="79"/>
        <v>25807814774</v>
      </c>
      <c r="AB160" s="99">
        <f t="shared" si="3"/>
        <v>1.361568403</v>
      </c>
      <c r="AC160" s="100">
        <f t="shared" si="4"/>
        <v>1.578520934</v>
      </c>
      <c r="AD160" s="5"/>
      <c r="AE160" s="5"/>
      <c r="AF160" s="26"/>
      <c r="AG160" s="26"/>
      <c r="AH160" s="26"/>
      <c r="AI160" s="5"/>
      <c r="AJ160" s="5"/>
      <c r="AK160" s="5"/>
      <c r="AL160" s="5"/>
      <c r="AM160" s="5"/>
      <c r="AN160" s="5"/>
      <c r="AO160" s="5"/>
      <c r="AP160" s="5"/>
      <c r="AQ160" s="5"/>
      <c r="AR160" s="6"/>
      <c r="AS160" s="6"/>
    </row>
    <row r="161" ht="11.25" customHeight="1">
      <c r="A161" s="62" t="s">
        <v>186</v>
      </c>
      <c r="B161" s="29">
        <v>1.7410959721391451E9</v>
      </c>
      <c r="C161" s="29">
        <v>1.4255102832270935E8</v>
      </c>
      <c r="D161" s="29">
        <v>1.4231304663936594E8</v>
      </c>
      <c r="E161" s="29">
        <v>1.4669410729275244E8</v>
      </c>
      <c r="F161" s="29">
        <v>1.46456125609409E8</v>
      </c>
      <c r="G161" s="29">
        <v>1.4621814392606556E8</v>
      </c>
      <c r="H161" s="29">
        <v>1.4598016224272215E8</v>
      </c>
      <c r="I161" s="29">
        <v>1.4574218055937874E8</v>
      </c>
      <c r="J161" s="29">
        <v>1.455041988760353E8</v>
      </c>
      <c r="K161" s="29">
        <v>1.4526621719269186E8</v>
      </c>
      <c r="L161" s="29">
        <v>1.4502823550934845E8</v>
      </c>
      <c r="M161" s="29">
        <v>1.4479025382600504E8</v>
      </c>
      <c r="N161" s="29">
        <v>1.445522721426616E8</v>
      </c>
      <c r="O161" s="29">
        <v>4.1458021E8</v>
      </c>
      <c r="P161" s="29">
        <v>5.5664533E7</v>
      </c>
      <c r="Q161" s="29">
        <v>2.39473204E8</v>
      </c>
      <c r="R161" s="29">
        <v>4.3934746E7</v>
      </c>
      <c r="S161" s="29">
        <v>6.749722E7</v>
      </c>
      <c r="T161" s="29">
        <v>1.58521941E8</v>
      </c>
      <c r="U161" s="29">
        <v>1.77816285E8</v>
      </c>
      <c r="V161" s="29">
        <v>7.4289886E7</v>
      </c>
      <c r="W161" s="29">
        <v>3.3456666E7</v>
      </c>
      <c r="X161" s="29">
        <v>5.100391E7</v>
      </c>
      <c r="Y161" s="29">
        <v>2.3588739E7</v>
      </c>
      <c r="Z161" s="29">
        <v>2.22748288E8</v>
      </c>
      <c r="AA161" s="29">
        <f t="shared" si="79"/>
        <v>1562575628</v>
      </c>
      <c r="AB161" s="99">
        <f t="shared" si="3"/>
        <v>0.8974666836</v>
      </c>
      <c r="AC161" s="100">
        <f t="shared" si="4"/>
        <v>1.540953212</v>
      </c>
      <c r="AD161" s="5"/>
      <c r="AE161" s="5"/>
      <c r="AF161" s="26"/>
      <c r="AG161" s="26"/>
      <c r="AH161" s="26"/>
      <c r="AI161" s="5"/>
      <c r="AJ161" s="5"/>
      <c r="AK161" s="5"/>
      <c r="AL161" s="5"/>
      <c r="AM161" s="5"/>
      <c r="AN161" s="5"/>
      <c r="AO161" s="5"/>
      <c r="AP161" s="5"/>
      <c r="AQ161" s="5"/>
      <c r="AR161" s="6"/>
      <c r="AS161" s="6"/>
    </row>
    <row r="162" ht="11.25" customHeight="1">
      <c r="A162" s="62" t="s">
        <v>187</v>
      </c>
      <c r="B162" s="29">
        <v>1.6665372456560824E9</v>
      </c>
      <c r="C162" s="29">
        <v>1.3644658416760978E8</v>
      </c>
      <c r="D162" s="29">
        <v>1.3621879354295602E8</v>
      </c>
      <c r="E162" s="29">
        <v>1.4041224460549372E8</v>
      </c>
      <c r="F162" s="29">
        <v>1.401844539808399E8</v>
      </c>
      <c r="G162" s="29">
        <v>1.3995666335618612E8</v>
      </c>
      <c r="H162" s="29">
        <v>1.3972887273153237E8</v>
      </c>
      <c r="I162" s="29">
        <v>1.395010821068786E8</v>
      </c>
      <c r="J162" s="29">
        <v>1.392732914822248E8</v>
      </c>
      <c r="K162" s="29">
        <v>1.39045500857571E8</v>
      </c>
      <c r="L162" s="29">
        <v>1.3881771023291725E8</v>
      </c>
      <c r="M162" s="29">
        <v>1.385899196082635E8</v>
      </c>
      <c r="N162" s="29">
        <v>1.3836212898360968E8</v>
      </c>
      <c r="O162" s="29">
        <v>1.31639422E8</v>
      </c>
      <c r="P162" s="29">
        <v>3673816.0</v>
      </c>
      <c r="Q162" s="29">
        <v>1.56160151E8</v>
      </c>
      <c r="R162" s="29">
        <v>1.24420961E8</v>
      </c>
      <c r="S162" s="29">
        <v>2.47555817E8</v>
      </c>
      <c r="T162" s="29">
        <v>2.45284944E8</v>
      </c>
      <c r="U162" s="29">
        <v>2.03681843E8</v>
      </c>
      <c r="V162" s="29">
        <v>1.38630023E8</v>
      </c>
      <c r="W162" s="29">
        <v>2.04359408E8</v>
      </c>
      <c r="X162" s="29">
        <v>1.9442281E8</v>
      </c>
      <c r="Y162" s="29">
        <v>1.33488526E8</v>
      </c>
      <c r="Z162" s="29">
        <v>2.49867217E8</v>
      </c>
      <c r="AA162" s="29">
        <f t="shared" si="79"/>
        <v>2033184938</v>
      </c>
      <c r="AB162" s="99">
        <f t="shared" si="3"/>
        <v>1.220005699</v>
      </c>
      <c r="AC162" s="100">
        <f t="shared" si="4"/>
        <v>1.805893121</v>
      </c>
      <c r="AD162" s="5"/>
      <c r="AE162" s="5"/>
      <c r="AF162" s="26"/>
      <c r="AG162" s="26"/>
      <c r="AH162" s="26"/>
      <c r="AI162" s="5"/>
      <c r="AJ162" s="5"/>
      <c r="AK162" s="5"/>
      <c r="AL162" s="5"/>
      <c r="AM162" s="5"/>
      <c r="AN162" s="5"/>
      <c r="AO162" s="5"/>
      <c r="AP162" s="5"/>
      <c r="AQ162" s="5"/>
      <c r="AR162" s="6"/>
      <c r="AS162" s="6"/>
    </row>
    <row r="163" ht="11.25" customHeight="1">
      <c r="A163" s="62" t="s">
        <v>188</v>
      </c>
      <c r="B163" s="29">
        <v>9.679527294389024E8</v>
      </c>
      <c r="C163" s="29">
        <v>7.925046014537644E7</v>
      </c>
      <c r="D163" s="29">
        <v>7.911815553745429E7</v>
      </c>
      <c r="E163" s="29">
        <v>8.155378211125694E7</v>
      </c>
      <c r="F163" s="29">
        <v>8.142147750333476E7</v>
      </c>
      <c r="G163" s="29">
        <v>8.128917289541258E7</v>
      </c>
      <c r="H163" s="29">
        <v>8.115686828749043E7</v>
      </c>
      <c r="I163" s="29">
        <v>8.102456367956826E7</v>
      </c>
      <c r="J163" s="29">
        <v>8.08922590716461E7</v>
      </c>
      <c r="K163" s="29">
        <v>8.075995446372391E7</v>
      </c>
      <c r="L163" s="29">
        <v>8.062764985580175E7</v>
      </c>
      <c r="M163" s="29">
        <v>8.04953452478796E7</v>
      </c>
      <c r="N163" s="29">
        <v>8.036304063995741E7</v>
      </c>
      <c r="O163" s="29">
        <v>5.4399216E7</v>
      </c>
      <c r="P163" s="29">
        <v>5019889.0</v>
      </c>
      <c r="Q163" s="29">
        <v>1.08116273E8</v>
      </c>
      <c r="R163" s="29">
        <v>8.476587E7</v>
      </c>
      <c r="S163" s="29">
        <v>7.4508924E7</v>
      </c>
      <c r="T163" s="29">
        <v>4.9523595E7</v>
      </c>
      <c r="U163" s="29">
        <v>1.08607066E8</v>
      </c>
      <c r="V163" s="29">
        <v>8.773514E7</v>
      </c>
      <c r="W163" s="29">
        <v>5.68662E7</v>
      </c>
      <c r="X163" s="29">
        <v>4.7097671E7</v>
      </c>
      <c r="Y163" s="29">
        <v>4.7441799E7</v>
      </c>
      <c r="Z163" s="29">
        <v>2.26524136E8</v>
      </c>
      <c r="AA163" s="29">
        <f t="shared" si="79"/>
        <v>950605779</v>
      </c>
      <c r="AB163" s="99">
        <f t="shared" si="3"/>
        <v>0.9820787215</v>
      </c>
      <c r="AC163" s="100">
        <f t="shared" si="4"/>
        <v>2.818760144</v>
      </c>
      <c r="AD163" s="5"/>
      <c r="AE163" s="5"/>
      <c r="AF163" s="26"/>
      <c r="AG163" s="26"/>
      <c r="AH163" s="26"/>
      <c r="AI163" s="5"/>
      <c r="AJ163" s="5"/>
      <c r="AK163" s="5"/>
      <c r="AL163" s="5"/>
      <c r="AM163" s="5"/>
      <c r="AN163" s="5"/>
      <c r="AO163" s="5"/>
      <c r="AP163" s="5"/>
      <c r="AQ163" s="5"/>
      <c r="AR163" s="6"/>
      <c r="AS163" s="6"/>
    </row>
    <row r="164" ht="11.25" customHeight="1">
      <c r="A164" s="28" t="s">
        <v>189</v>
      </c>
      <c r="B164" s="29">
        <v>3.455702392553056E7</v>
      </c>
      <c r="C164" s="29">
        <v>2829332.4292195677</v>
      </c>
      <c r="D164" s="29">
        <v>2824609.002793492</v>
      </c>
      <c r="E164" s="29">
        <v>2911563.668269094</v>
      </c>
      <c r="F164" s="29">
        <v>2906840.2418430177</v>
      </c>
      <c r="G164" s="29">
        <v>2902116.815416941</v>
      </c>
      <c r="H164" s="29">
        <v>2897393.388990865</v>
      </c>
      <c r="I164" s="29">
        <v>2892669.962564789</v>
      </c>
      <c r="J164" s="29">
        <v>2887946.536138713</v>
      </c>
      <c r="K164" s="29">
        <v>2883223.109712636</v>
      </c>
      <c r="L164" s="29">
        <v>2878499.6832865602</v>
      </c>
      <c r="M164" s="29">
        <v>2873776.2568604844</v>
      </c>
      <c r="N164" s="29">
        <v>2869052.830434408</v>
      </c>
      <c r="O164" s="29">
        <v>1.5399615E7</v>
      </c>
      <c r="P164" s="29">
        <v>592265.0</v>
      </c>
      <c r="Q164" s="29">
        <v>6312013.0</v>
      </c>
      <c r="R164" s="29">
        <v>2639725.0</v>
      </c>
      <c r="S164" s="29">
        <v>9404825.0</v>
      </c>
      <c r="T164" s="29">
        <v>2391401.0</v>
      </c>
      <c r="U164" s="29">
        <v>2.9848233E7</v>
      </c>
      <c r="V164" s="29">
        <v>1.4996098E7</v>
      </c>
      <c r="W164" s="29">
        <v>8785401.0</v>
      </c>
      <c r="X164" s="29">
        <v>1.1615564E7</v>
      </c>
      <c r="Y164" s="29">
        <v>4745434.0</v>
      </c>
      <c r="Z164" s="29">
        <v>1.95193351E8</v>
      </c>
      <c r="AA164" s="29">
        <f t="shared" si="79"/>
        <v>301923925</v>
      </c>
      <c r="AB164" s="99">
        <f t="shared" si="3"/>
        <v>8.736977051</v>
      </c>
      <c r="AC164" s="100">
        <f t="shared" si="4"/>
        <v>68.03407345</v>
      </c>
      <c r="AD164" s="5"/>
      <c r="AE164" s="5"/>
      <c r="AF164" s="26"/>
      <c r="AG164" s="26"/>
      <c r="AH164" s="26"/>
      <c r="AI164" s="5"/>
      <c r="AJ164" s="5"/>
      <c r="AK164" s="5"/>
      <c r="AL164" s="5"/>
      <c r="AM164" s="5"/>
      <c r="AN164" s="5"/>
      <c r="AO164" s="5"/>
      <c r="AP164" s="5"/>
      <c r="AQ164" s="5"/>
      <c r="AR164" s="6"/>
      <c r="AS164" s="6"/>
    </row>
    <row r="165" ht="11.25" customHeight="1">
      <c r="A165" s="62" t="s">
        <v>190</v>
      </c>
      <c r="B165" s="29">
        <v>4.2575150208310823E9</v>
      </c>
      <c r="C165" s="29">
        <v>3.485810972115377E8</v>
      </c>
      <c r="D165" s="29">
        <v>3.4799915881886405E8</v>
      </c>
      <c r="E165" s="29">
        <v>3.587121992470998E8</v>
      </c>
      <c r="F165" s="29">
        <v>3.581302608544261E8</v>
      </c>
      <c r="G165" s="29">
        <v>3.5754832246175236E8</v>
      </c>
      <c r="H165" s="29">
        <v>3.569663840690787E8</v>
      </c>
      <c r="I165" s="29">
        <v>3.56384445676405E8</v>
      </c>
      <c r="J165" s="29">
        <v>3.558025072837313E8</v>
      </c>
      <c r="K165" s="29">
        <v>3.5522056889105755E8</v>
      </c>
      <c r="L165" s="29">
        <v>3.546386304983839E8</v>
      </c>
      <c r="M165" s="29">
        <v>3.540566921057102E8</v>
      </c>
      <c r="N165" s="29">
        <v>3.534747537130365E8</v>
      </c>
      <c r="O165" s="29">
        <v>2.05786343E8</v>
      </c>
      <c r="P165" s="29">
        <v>6.5822281E7</v>
      </c>
      <c r="Q165" s="29">
        <v>3.50600819E8</v>
      </c>
      <c r="R165" s="29">
        <v>1.00641097E8</v>
      </c>
      <c r="S165" s="29">
        <v>1.91086209E8</v>
      </c>
      <c r="T165" s="29">
        <v>1.68465453E8</v>
      </c>
      <c r="U165" s="29">
        <v>1.04391874E8</v>
      </c>
      <c r="V165" s="29">
        <v>5.5392026E7</v>
      </c>
      <c r="W165" s="29">
        <v>8.8266831E7</v>
      </c>
      <c r="X165" s="29">
        <v>4.7153763E7</v>
      </c>
      <c r="Y165" s="29">
        <v>5.3811601E7</v>
      </c>
      <c r="Z165" s="29">
        <v>2.46925428E8</v>
      </c>
      <c r="AA165" s="29">
        <f t="shared" si="79"/>
        <v>1678343725</v>
      </c>
      <c r="AB165" s="99">
        <f t="shared" si="3"/>
        <v>0.3942073526</v>
      </c>
      <c r="AC165" s="100">
        <f t="shared" si="4"/>
        <v>0.6985659525</v>
      </c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6"/>
      <c r="AS165" s="6"/>
    </row>
    <row r="166" ht="11.25" customHeight="1">
      <c r="A166" s="62" t="s">
        <v>191</v>
      </c>
      <c r="B166" s="29">
        <v>6.771913437811644E8</v>
      </c>
      <c r="C166" s="29">
        <v>5.544457282767612E7</v>
      </c>
      <c r="D166" s="29">
        <v>5.5352010936478E7</v>
      </c>
      <c r="E166" s="29">
        <v>5.705600451209262E7</v>
      </c>
      <c r="F166" s="29">
        <v>5.6963442620894484E7</v>
      </c>
      <c r="G166" s="29">
        <v>5.6870880729696356E7</v>
      </c>
      <c r="H166" s="29">
        <v>5.6778318838498235E7</v>
      </c>
      <c r="I166" s="29">
        <v>5.6685756947300114E7</v>
      </c>
      <c r="J166" s="29">
        <v>5.659319505610198E7</v>
      </c>
      <c r="K166" s="29">
        <v>5.650063316490385E7</v>
      </c>
      <c r="L166" s="29">
        <v>5.640807127370573E7</v>
      </c>
      <c r="M166" s="29">
        <v>5.631550938250761E7</v>
      </c>
      <c r="N166" s="29">
        <v>5.622294749130948E7</v>
      </c>
      <c r="O166" s="29">
        <v>2.0026692E7</v>
      </c>
      <c r="P166" s="29">
        <v>750000.0</v>
      </c>
      <c r="Q166" s="29">
        <v>1.0282549E7</v>
      </c>
      <c r="R166" s="29">
        <v>9.4406502E7</v>
      </c>
      <c r="S166" s="29">
        <v>6.8386454E7</v>
      </c>
      <c r="T166" s="29">
        <v>1332540.0</v>
      </c>
      <c r="U166" s="29">
        <v>2.499411E7</v>
      </c>
      <c r="V166" s="29">
        <v>1.08477E7</v>
      </c>
      <c r="W166" s="29">
        <v>4.811533E7</v>
      </c>
      <c r="X166" s="29">
        <v>5132760.0</v>
      </c>
      <c r="Y166" s="29">
        <v>1.783861E7</v>
      </c>
      <c r="Z166" s="29">
        <v>3.474936E7</v>
      </c>
      <c r="AA166" s="29">
        <f t="shared" si="79"/>
        <v>336862607</v>
      </c>
      <c r="AB166" s="99">
        <f t="shared" si="3"/>
        <v>0.4974408047</v>
      </c>
      <c r="AC166" s="100">
        <f t="shared" si="4"/>
        <v>0.6180636475</v>
      </c>
      <c r="AD166" s="5"/>
      <c r="AE166" s="5"/>
      <c r="AF166" s="26"/>
      <c r="AG166" s="26"/>
      <c r="AH166" s="26"/>
      <c r="AI166" s="5"/>
      <c r="AJ166" s="5"/>
      <c r="AK166" s="5"/>
      <c r="AL166" s="5"/>
      <c r="AM166" s="5"/>
      <c r="AN166" s="5"/>
      <c r="AO166" s="5"/>
      <c r="AP166" s="5"/>
      <c r="AQ166" s="5"/>
      <c r="AR166" s="6"/>
      <c r="AS166" s="6"/>
    </row>
    <row r="167" ht="11.25" customHeight="1">
      <c r="A167" s="62" t="s">
        <v>192</v>
      </c>
      <c r="B167" s="29">
        <v>4.4294607954210365E8</v>
      </c>
      <c r="C167" s="29">
        <v>3.626590385632876E7</v>
      </c>
      <c r="D167" s="29">
        <v>3.6205359776435055E7</v>
      </c>
      <c r="E167" s="29">
        <v>3.731992995045567E7</v>
      </c>
      <c r="F167" s="29">
        <v>3.7259385870561965E7</v>
      </c>
      <c r="G167" s="29">
        <v>3.719884179066826E7</v>
      </c>
      <c r="H167" s="29">
        <v>3.7138297710774556E7</v>
      </c>
      <c r="I167" s="29">
        <v>3.7077753630880855E7</v>
      </c>
      <c r="J167" s="29">
        <v>3.701720955098714E7</v>
      </c>
      <c r="K167" s="29">
        <v>3.695666547109343E7</v>
      </c>
      <c r="L167" s="29">
        <v>3.689612139119973E7</v>
      </c>
      <c r="M167" s="29">
        <v>3.683557731130603E7</v>
      </c>
      <c r="N167" s="29">
        <v>3.677503323141232E7</v>
      </c>
      <c r="O167" s="29">
        <v>1.6671312E7</v>
      </c>
      <c r="P167" s="29">
        <v>309600.0</v>
      </c>
      <c r="Q167" s="29">
        <v>378859.0</v>
      </c>
      <c r="R167" s="29">
        <v>1.1539591E7</v>
      </c>
      <c r="S167" s="29">
        <v>1.3628761E7</v>
      </c>
      <c r="T167" s="29">
        <v>2936785.0</v>
      </c>
      <c r="U167" s="29">
        <v>8055258.0</v>
      </c>
      <c r="V167" s="29">
        <v>8707989.0</v>
      </c>
      <c r="W167" s="29">
        <v>1.2989271E7</v>
      </c>
      <c r="X167" s="29">
        <v>8941791.0</v>
      </c>
      <c r="Y167" s="29">
        <v>1.4262111E7</v>
      </c>
      <c r="Z167" s="29">
        <v>2.9333909E7</v>
      </c>
      <c r="AA167" s="29">
        <f t="shared" si="79"/>
        <v>127755237</v>
      </c>
      <c r="AB167" s="99">
        <f t="shared" si="3"/>
        <v>0.2884216452</v>
      </c>
      <c r="AC167" s="100">
        <f t="shared" si="4"/>
        <v>0.7976582595</v>
      </c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6"/>
      <c r="AS167" s="6"/>
    </row>
    <row r="168" ht="11.25" customHeight="1">
      <c r="A168" s="62" t="s">
        <v>193</v>
      </c>
      <c r="B168" s="29">
        <v>6.599100176881942E9</v>
      </c>
      <c r="C168" s="29">
        <v>5.402967620810246E8</v>
      </c>
      <c r="D168" s="29">
        <v>5.393947641476674E8</v>
      </c>
      <c r="E168" s="29">
        <v>5.559998557654332E8</v>
      </c>
      <c r="F168" s="29">
        <v>5.550978578320757E8</v>
      </c>
      <c r="G168" s="29">
        <v>5.541958598987184E8</v>
      </c>
      <c r="H168" s="29">
        <v>5.532938619653611E8</v>
      </c>
      <c r="I168" s="29">
        <v>5.523918640320039E8</v>
      </c>
      <c r="J168" s="29">
        <v>5.514898660986464E8</v>
      </c>
      <c r="K168" s="29">
        <v>5.50587868165289E8</v>
      </c>
      <c r="L168" s="29">
        <v>5.496858702319318E8</v>
      </c>
      <c r="M168" s="29">
        <v>5.487838722985744E8</v>
      </c>
      <c r="N168" s="29">
        <v>5.478818743652171E8</v>
      </c>
      <c r="O168" s="29">
        <v>4.41273978E8</v>
      </c>
      <c r="P168" s="29">
        <v>1.24563505E8</v>
      </c>
      <c r="Q168" s="29">
        <v>4.06547003E8</v>
      </c>
      <c r="R168" s="29">
        <v>4.34263757E8</v>
      </c>
      <c r="S168" s="29">
        <v>3.19403934E8</v>
      </c>
      <c r="T168" s="29">
        <v>2.66676843E8</v>
      </c>
      <c r="U168" s="29">
        <v>5.40999913E8</v>
      </c>
      <c r="V168" s="29">
        <v>8.09786335E8</v>
      </c>
      <c r="W168" s="29">
        <v>5.62508393E8</v>
      </c>
      <c r="X168" s="29">
        <v>5.91172957E8</v>
      </c>
      <c r="Y168" s="29">
        <v>5.60387338E8</v>
      </c>
      <c r="Z168" s="29">
        <v>9.81230162E8</v>
      </c>
      <c r="AA168" s="29">
        <f t="shared" si="79"/>
        <v>6038814118</v>
      </c>
      <c r="AB168" s="99">
        <f t="shared" si="3"/>
        <v>0.9150965974</v>
      </c>
      <c r="AC168" s="100">
        <f t="shared" si="4"/>
        <v>1.790952043</v>
      </c>
      <c r="AD168" s="5"/>
      <c r="AE168" s="5"/>
      <c r="AF168" s="26"/>
      <c r="AG168" s="26"/>
      <c r="AH168" s="26"/>
      <c r="AI168" s="5"/>
      <c r="AJ168" s="5"/>
      <c r="AK168" s="5"/>
      <c r="AL168" s="5"/>
      <c r="AM168" s="5"/>
      <c r="AN168" s="5"/>
      <c r="AO168" s="5"/>
      <c r="AP168" s="5"/>
      <c r="AQ168" s="5"/>
      <c r="AR168" s="6"/>
      <c r="AS168" s="6"/>
    </row>
    <row r="169" ht="11.25" customHeight="1">
      <c r="A169" s="62" t="s">
        <v>194</v>
      </c>
      <c r="B169" s="29">
        <v>1.0941392502143051E10</v>
      </c>
      <c r="C169" s="29">
        <v>8.958189424484092E8</v>
      </c>
      <c r="D169" s="29">
        <v>8.94323418337477E8</v>
      </c>
      <c r="E169" s="29">
        <v>9.21854872634912E8</v>
      </c>
      <c r="F169" s="29">
        <v>9.203593485239797E8</v>
      </c>
      <c r="G169" s="29">
        <v>9.188638244130473E8</v>
      </c>
      <c r="H169" s="29">
        <v>9.173683003021151E8</v>
      </c>
      <c r="I169" s="29">
        <v>9.15872776191183E8</v>
      </c>
      <c r="J169" s="29">
        <v>9.143772520802506E8</v>
      </c>
      <c r="K169" s="29">
        <v>9.128817279693182E8</v>
      </c>
      <c r="L169" s="29">
        <v>9.11386203858386E8</v>
      </c>
      <c r="M169" s="29">
        <v>9.098906797474538E8</v>
      </c>
      <c r="N169" s="29">
        <v>9.083951556365215E8</v>
      </c>
      <c r="O169" s="29">
        <v>9.22876724E8</v>
      </c>
      <c r="P169" s="29">
        <v>4.04171744E8</v>
      </c>
      <c r="Q169" s="29">
        <v>1.152599514E9</v>
      </c>
      <c r="R169" s="29">
        <v>2.25616088E8</v>
      </c>
      <c r="S169" s="29">
        <v>4.88249139E8</v>
      </c>
      <c r="T169" s="29">
        <v>7.73519038E8</v>
      </c>
      <c r="U169" s="29">
        <v>9.20748572E8</v>
      </c>
      <c r="V169" s="29">
        <v>1.205613732E9</v>
      </c>
      <c r="W169" s="29">
        <v>8.97017732E8</v>
      </c>
      <c r="X169" s="29">
        <v>9.41036191E8</v>
      </c>
      <c r="Y169" s="29">
        <v>5.78516835E8</v>
      </c>
      <c r="Z169" s="29">
        <v>1.204775068E9</v>
      </c>
      <c r="AA169" s="29">
        <f t="shared" si="79"/>
        <v>9714740377</v>
      </c>
      <c r="AB169" s="99">
        <f t="shared" si="3"/>
        <v>0.8878888473</v>
      </c>
      <c r="AC169" s="100">
        <f t="shared" si="4"/>
        <v>1.326267606</v>
      </c>
      <c r="AD169" s="5"/>
      <c r="AE169" s="5"/>
      <c r="AF169" s="26"/>
      <c r="AG169" s="26"/>
      <c r="AH169" s="26"/>
      <c r="AI169" s="5"/>
      <c r="AJ169" s="5"/>
      <c r="AK169" s="5"/>
      <c r="AL169" s="5"/>
      <c r="AM169" s="5"/>
      <c r="AN169" s="5"/>
      <c r="AO169" s="5"/>
      <c r="AP169" s="5"/>
      <c r="AQ169" s="5"/>
      <c r="AR169" s="6"/>
      <c r="AS169" s="6"/>
    </row>
    <row r="170" ht="11.25" customHeight="1">
      <c r="A170" s="95" t="s">
        <v>195</v>
      </c>
      <c r="B170" s="96">
        <f t="shared" ref="B170:AA170" si="80">B171+B172</f>
        <v>30791209777</v>
      </c>
      <c r="C170" s="96">
        <f t="shared" si="80"/>
        <v>2521009001</v>
      </c>
      <c r="D170" s="96">
        <f t="shared" si="80"/>
        <v>2516800305</v>
      </c>
      <c r="E170" s="96">
        <f t="shared" si="80"/>
        <v>2594279180</v>
      </c>
      <c r="F170" s="96">
        <f t="shared" si="80"/>
        <v>2590070484</v>
      </c>
      <c r="G170" s="96">
        <f t="shared" si="80"/>
        <v>2585861788</v>
      </c>
      <c r="H170" s="96">
        <f t="shared" si="80"/>
        <v>2581653091</v>
      </c>
      <c r="I170" s="96">
        <f t="shared" si="80"/>
        <v>2577444395</v>
      </c>
      <c r="J170" s="96">
        <f t="shared" si="80"/>
        <v>2573235699</v>
      </c>
      <c r="K170" s="96">
        <f t="shared" si="80"/>
        <v>2569027003</v>
      </c>
      <c r="L170" s="96">
        <f t="shared" si="80"/>
        <v>2564818307</v>
      </c>
      <c r="M170" s="96">
        <f t="shared" si="80"/>
        <v>2560609611</v>
      </c>
      <c r="N170" s="96">
        <f t="shared" si="80"/>
        <v>2556400914</v>
      </c>
      <c r="O170" s="96">
        <f t="shared" si="80"/>
        <v>1838988875</v>
      </c>
      <c r="P170" s="96">
        <f t="shared" si="80"/>
        <v>1097551491</v>
      </c>
      <c r="Q170" s="96">
        <f t="shared" si="80"/>
        <v>1314652719</v>
      </c>
      <c r="R170" s="96">
        <f t="shared" si="80"/>
        <v>3044544899</v>
      </c>
      <c r="S170" s="96">
        <f t="shared" si="80"/>
        <v>2532141091</v>
      </c>
      <c r="T170" s="96">
        <f t="shared" si="80"/>
        <v>3290055781</v>
      </c>
      <c r="U170" s="96">
        <f t="shared" si="80"/>
        <v>4356405443</v>
      </c>
      <c r="V170" s="96">
        <f t="shared" si="80"/>
        <v>2584013179</v>
      </c>
      <c r="W170" s="96">
        <f t="shared" si="80"/>
        <v>3198446863</v>
      </c>
      <c r="X170" s="96">
        <f t="shared" si="80"/>
        <v>3110142768</v>
      </c>
      <c r="Y170" s="96">
        <f t="shared" si="80"/>
        <v>2086213380</v>
      </c>
      <c r="Z170" s="96">
        <f t="shared" si="80"/>
        <v>2125918739</v>
      </c>
      <c r="AA170" s="96">
        <f t="shared" si="80"/>
        <v>30579075228</v>
      </c>
      <c r="AB170" s="97">
        <f t="shared" si="3"/>
        <v>0.9931105484</v>
      </c>
      <c r="AC170" s="98">
        <f t="shared" si="4"/>
        <v>0.8316061565</v>
      </c>
      <c r="AD170" s="5"/>
      <c r="AE170" s="5"/>
      <c r="AF170" s="26"/>
      <c r="AG170" s="26"/>
      <c r="AH170" s="26"/>
      <c r="AI170" s="5"/>
      <c r="AJ170" s="5"/>
      <c r="AK170" s="5"/>
      <c r="AL170" s="5"/>
      <c r="AM170" s="5"/>
      <c r="AN170" s="5"/>
      <c r="AO170" s="5"/>
      <c r="AP170" s="5"/>
      <c r="AQ170" s="5"/>
      <c r="AR170" s="6"/>
      <c r="AS170" s="6"/>
    </row>
    <row r="171" ht="11.25" customHeight="1">
      <c r="A171" s="28" t="s">
        <v>196</v>
      </c>
      <c r="B171" s="29">
        <v>7.496593840221286E8</v>
      </c>
      <c r="C171" s="29">
        <v>6.137784349292773E7</v>
      </c>
      <c r="D171" s="29">
        <v>6.1275376308465414E7</v>
      </c>
      <c r="E171" s="29">
        <v>6.316171875215401E7</v>
      </c>
      <c r="F171" s="29">
        <v>6.3059251567691684E7</v>
      </c>
      <c r="G171" s="29">
        <v>6.295678438322935E7</v>
      </c>
      <c r="H171" s="29">
        <v>6.285431719876704E7</v>
      </c>
      <c r="I171" s="29">
        <v>6.275185001430473E7</v>
      </c>
      <c r="J171" s="29">
        <v>6.26493828298424E7</v>
      </c>
      <c r="K171" s="29">
        <v>6.254691564538007E7</v>
      </c>
      <c r="L171" s="29">
        <v>6.244444846091776E7</v>
      </c>
      <c r="M171" s="29">
        <v>6.234198127645545E7</v>
      </c>
      <c r="N171" s="29">
        <v>6.223951409199312E7</v>
      </c>
      <c r="O171" s="29">
        <v>7.9371895E7</v>
      </c>
      <c r="P171" s="29">
        <v>4.1525396E7</v>
      </c>
      <c r="Q171" s="29">
        <v>4.452015E7</v>
      </c>
      <c r="R171" s="29">
        <v>2.75855969E8</v>
      </c>
      <c r="S171" s="29">
        <v>5.0533748E7</v>
      </c>
      <c r="T171" s="29">
        <v>1.01947867E8</v>
      </c>
      <c r="U171" s="29">
        <v>7.8962472E7</v>
      </c>
      <c r="V171" s="29">
        <v>6.9633318E7</v>
      </c>
      <c r="W171" s="29">
        <v>1.98424667E8</v>
      </c>
      <c r="X171" s="29">
        <v>8.1602071E7</v>
      </c>
      <c r="Y171" s="29">
        <v>3.4549501E7</v>
      </c>
      <c r="Z171" s="29">
        <v>6.8841641E7</v>
      </c>
      <c r="AA171" s="29">
        <f t="shared" ref="AA171:AA172" si="81">+O171+P171+Q171+R171+S171+T171+U171+V171+W171+X171+Y171+Z171</f>
        <v>1125768695</v>
      </c>
      <c r="AB171" s="99">
        <f t="shared" si="3"/>
        <v>1.501706934</v>
      </c>
      <c r="AC171" s="100">
        <f t="shared" si="4"/>
        <v>1.106076132</v>
      </c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6"/>
      <c r="AS171" s="6"/>
    </row>
    <row r="172" ht="11.25" customHeight="1">
      <c r="A172" s="62" t="s">
        <v>197</v>
      </c>
      <c r="B172" s="29">
        <v>3.004155039337893E10</v>
      </c>
      <c r="C172" s="29">
        <v>2.459631157335429E9</v>
      </c>
      <c r="D172" s="29">
        <v>2.4555249283582416E9</v>
      </c>
      <c r="E172" s="29">
        <v>2.5311174611658716E9</v>
      </c>
      <c r="F172" s="29">
        <v>2.5270112321886835E9</v>
      </c>
      <c r="G172" s="29">
        <v>2.5229050032114954E9</v>
      </c>
      <c r="H172" s="29">
        <v>2.518798774234308E9</v>
      </c>
      <c r="I172" s="29">
        <v>2.51469254525712E9</v>
      </c>
      <c r="J172" s="29">
        <v>2.5105863162799325E9</v>
      </c>
      <c r="K172" s="29">
        <v>2.5064800873027444E9</v>
      </c>
      <c r="L172" s="29">
        <v>2.5023738583255568E9</v>
      </c>
      <c r="M172" s="29">
        <v>2.498267629348369E9</v>
      </c>
      <c r="N172" s="29">
        <v>2.494161400371181E9</v>
      </c>
      <c r="O172" s="29">
        <v>1.75961698E9</v>
      </c>
      <c r="P172" s="29">
        <v>1.056026095E9</v>
      </c>
      <c r="Q172" s="29">
        <v>1.270132569E9</v>
      </c>
      <c r="R172" s="29">
        <v>2.76868893E9</v>
      </c>
      <c r="S172" s="29">
        <v>2.481607343E9</v>
      </c>
      <c r="T172" s="29">
        <v>3.188107914E9</v>
      </c>
      <c r="U172" s="29">
        <v>4.277442971E9</v>
      </c>
      <c r="V172" s="29">
        <v>2.514379861E9</v>
      </c>
      <c r="W172" s="29">
        <v>3.000022196E9</v>
      </c>
      <c r="X172" s="29">
        <v>3.028540697E9</v>
      </c>
      <c r="Y172" s="29">
        <v>2.051663879E9</v>
      </c>
      <c r="Z172" s="29">
        <v>2.057077098E9</v>
      </c>
      <c r="AA172" s="29">
        <f t="shared" si="81"/>
        <v>29453306533</v>
      </c>
      <c r="AB172" s="99">
        <f t="shared" si="3"/>
        <v>0.9804189913</v>
      </c>
      <c r="AC172" s="100">
        <f t="shared" si="4"/>
        <v>0.8247570096</v>
      </c>
      <c r="AD172" s="5"/>
      <c r="AE172" s="5"/>
      <c r="AF172" s="26"/>
      <c r="AG172" s="26"/>
      <c r="AH172" s="26"/>
      <c r="AI172" s="5"/>
      <c r="AJ172" s="5"/>
      <c r="AK172" s="5"/>
      <c r="AL172" s="5"/>
      <c r="AM172" s="5"/>
      <c r="AN172" s="5"/>
      <c r="AO172" s="5"/>
      <c r="AP172" s="5"/>
      <c r="AQ172" s="5"/>
      <c r="AR172" s="6"/>
      <c r="AS172" s="6"/>
    </row>
    <row r="173" ht="11.25" customHeight="1">
      <c r="A173" s="95" t="s">
        <v>198</v>
      </c>
      <c r="B173" s="96">
        <f t="shared" ref="B173:AA173" si="82">B174+B175+B176+B177+B178+B179+B180+B181+B182</f>
        <v>261794201450</v>
      </c>
      <c r="C173" s="96">
        <f t="shared" si="82"/>
        <v>21434219149</v>
      </c>
      <c r="D173" s="96">
        <f t="shared" si="82"/>
        <v>21398435811</v>
      </c>
      <c r="E173" s="96">
        <f t="shared" si="82"/>
        <v>22057179668</v>
      </c>
      <c r="F173" s="96">
        <f t="shared" si="82"/>
        <v>22021396330</v>
      </c>
      <c r="G173" s="96">
        <f t="shared" si="82"/>
        <v>21985612993</v>
      </c>
      <c r="H173" s="96">
        <f t="shared" si="82"/>
        <v>21949829655</v>
      </c>
      <c r="I173" s="96">
        <f t="shared" si="82"/>
        <v>21914046318</v>
      </c>
      <c r="J173" s="96">
        <f t="shared" si="82"/>
        <v>21878262980</v>
      </c>
      <c r="K173" s="96">
        <f t="shared" si="82"/>
        <v>21842479643</v>
      </c>
      <c r="L173" s="96">
        <f t="shared" si="82"/>
        <v>21806696305</v>
      </c>
      <c r="M173" s="96">
        <f t="shared" si="82"/>
        <v>21770912968</v>
      </c>
      <c r="N173" s="96">
        <f t="shared" si="82"/>
        <v>21735129630</v>
      </c>
      <c r="O173" s="96">
        <f t="shared" si="82"/>
        <v>26278611221</v>
      </c>
      <c r="P173" s="96">
        <f t="shared" si="82"/>
        <v>8103902495</v>
      </c>
      <c r="Q173" s="96">
        <f t="shared" si="82"/>
        <v>28022516473</v>
      </c>
      <c r="R173" s="96">
        <f t="shared" si="82"/>
        <v>17592630299</v>
      </c>
      <c r="S173" s="96">
        <f t="shared" si="82"/>
        <v>22756510877</v>
      </c>
      <c r="T173" s="96">
        <f t="shared" si="82"/>
        <v>19978461295</v>
      </c>
      <c r="U173" s="96">
        <f t="shared" si="82"/>
        <v>27137325616</v>
      </c>
      <c r="V173" s="96">
        <f t="shared" si="82"/>
        <v>24844315499</v>
      </c>
      <c r="W173" s="96">
        <f t="shared" si="82"/>
        <v>34263384455</v>
      </c>
      <c r="X173" s="96">
        <f t="shared" si="82"/>
        <v>20550054791</v>
      </c>
      <c r="Y173" s="96">
        <f t="shared" si="82"/>
        <v>18471501950</v>
      </c>
      <c r="Z173" s="96">
        <f t="shared" si="82"/>
        <v>29247099389</v>
      </c>
      <c r="AA173" s="96">
        <f t="shared" si="82"/>
        <v>277246314363</v>
      </c>
      <c r="AB173" s="97">
        <f t="shared" si="3"/>
        <v>1.059023893</v>
      </c>
      <c r="AC173" s="98">
        <f t="shared" si="4"/>
        <v>1.345614215</v>
      </c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6"/>
      <c r="AS173" s="6"/>
    </row>
    <row r="174" ht="11.25" customHeight="1">
      <c r="A174" s="28" t="s">
        <v>199</v>
      </c>
      <c r="B174" s="29">
        <v>2.1142894471042572E10</v>
      </c>
      <c r="C174" s="29">
        <v>1.731059859303825E9</v>
      </c>
      <c r="D174" s="29">
        <v>1.7281699430111642E9</v>
      </c>
      <c r="E174" s="29">
        <v>1.7813710901897328E9</v>
      </c>
      <c r="F174" s="29">
        <v>1.7784811738970718E9</v>
      </c>
      <c r="G174" s="29">
        <v>1.7755912576044106E9</v>
      </c>
      <c r="H174" s="29">
        <v>1.77270134131175E9</v>
      </c>
      <c r="I174" s="29">
        <v>1.7698114250190892E9</v>
      </c>
      <c r="J174" s="29">
        <v>1.7669215087264283E9</v>
      </c>
      <c r="K174" s="29">
        <v>1.764031592433767E9</v>
      </c>
      <c r="L174" s="29">
        <v>1.7611416761411064E9</v>
      </c>
      <c r="M174" s="29">
        <v>1.7582517598484457E9</v>
      </c>
      <c r="N174" s="29">
        <v>1.7553618435557847E9</v>
      </c>
      <c r="O174" s="29">
        <v>2.524262424E9</v>
      </c>
      <c r="P174" s="29">
        <v>5.663231226E8</v>
      </c>
      <c r="Q174" s="29">
        <v>2.8985598462E9</v>
      </c>
      <c r="R174" s="29">
        <v>1.1594417778E9</v>
      </c>
      <c r="S174" s="29">
        <v>7.837938834E8</v>
      </c>
      <c r="T174" s="29">
        <v>9.582152891999999E8</v>
      </c>
      <c r="U174" s="29">
        <v>2.2143515712E9</v>
      </c>
      <c r="V174" s="29">
        <v>1.3392359562E9</v>
      </c>
      <c r="W174" s="29">
        <v>1.898791176E9</v>
      </c>
      <c r="X174" s="29">
        <v>1.8341612526E9</v>
      </c>
      <c r="Y174" s="29">
        <v>1.395915207E9</v>
      </c>
      <c r="Z174" s="29">
        <v>2.2227187224E9</v>
      </c>
      <c r="AA174" s="29">
        <f t="shared" ref="AA174:AA182" si="83">+O174+P174+Q174+R174+S174+T174+U174+V174+W174+X174+Y174+Z174</f>
        <v>19795770229</v>
      </c>
      <c r="AB174" s="99">
        <f t="shared" si="3"/>
        <v>0.9362847767</v>
      </c>
      <c r="AC174" s="100">
        <f t="shared" si="4"/>
        <v>1.266245322</v>
      </c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6"/>
      <c r="AS174" s="6"/>
    </row>
    <row r="175" ht="11.25" customHeight="1">
      <c r="A175" s="28" t="s">
        <v>200</v>
      </c>
      <c r="B175" s="29">
        <v>1.80930911845846E11</v>
      </c>
      <c r="C175" s="29">
        <v>1.481359324914318E10</v>
      </c>
      <c r="D175" s="29">
        <v>1.4788862709495195E10</v>
      </c>
      <c r="E175" s="29">
        <v>1.5244133017136705E10</v>
      </c>
      <c r="F175" s="29">
        <v>1.5219402477488718E10</v>
      </c>
      <c r="G175" s="29">
        <v>1.519467193784073E10</v>
      </c>
      <c r="H175" s="29">
        <v>1.5169941398192745E10</v>
      </c>
      <c r="I175" s="29">
        <v>1.5145210858544762E10</v>
      </c>
      <c r="J175" s="29">
        <v>1.5120480318896772E10</v>
      </c>
      <c r="K175" s="29">
        <v>1.5095749779248785E10</v>
      </c>
      <c r="L175" s="29">
        <v>1.5071019239600801E10</v>
      </c>
      <c r="M175" s="29">
        <v>1.5046288699952816E10</v>
      </c>
      <c r="N175" s="29">
        <v>1.5021558160304829E10</v>
      </c>
      <c r="O175" s="29">
        <v>1.7311860536399998E10</v>
      </c>
      <c r="P175" s="29">
        <v>5.8397417382E9</v>
      </c>
      <c r="Q175" s="29">
        <v>1.74771045966E10</v>
      </c>
      <c r="R175" s="29">
        <v>1.28650635498E10</v>
      </c>
      <c r="S175" s="29">
        <v>1.79158305168E10</v>
      </c>
      <c r="T175" s="29">
        <v>1.48898593446E10</v>
      </c>
      <c r="U175" s="29">
        <v>1.84385613828E10</v>
      </c>
      <c r="V175" s="29">
        <v>1.8370545641399998E10</v>
      </c>
      <c r="W175" s="29">
        <v>2.6008626252E10</v>
      </c>
      <c r="X175" s="29">
        <v>1.3341355647E10</v>
      </c>
      <c r="Y175" s="29">
        <v>1.226349888E10</v>
      </c>
      <c r="Z175" s="29">
        <v>1.8752501496E10</v>
      </c>
      <c r="AA175" s="29">
        <f t="shared" si="83"/>
        <v>193474549582</v>
      </c>
      <c r="AB175" s="99">
        <f t="shared" si="3"/>
        <v>1.069328329</v>
      </c>
      <c r="AC175" s="100">
        <f t="shared" si="4"/>
        <v>1.248372592</v>
      </c>
      <c r="AD175" s="5"/>
      <c r="AE175" s="5"/>
      <c r="AF175" s="26"/>
      <c r="AG175" s="26"/>
      <c r="AH175" s="26"/>
      <c r="AI175" s="5"/>
      <c r="AJ175" s="5"/>
      <c r="AK175" s="5"/>
      <c r="AL175" s="5"/>
      <c r="AM175" s="5"/>
      <c r="AN175" s="5"/>
      <c r="AO175" s="5"/>
      <c r="AP175" s="5"/>
      <c r="AQ175" s="5"/>
      <c r="AR175" s="6"/>
      <c r="AS175" s="6"/>
    </row>
    <row r="176" ht="11.25" customHeight="1">
      <c r="A176" s="28" t="s">
        <v>201</v>
      </c>
      <c r="B176" s="29">
        <v>1.2720452719567503E10</v>
      </c>
      <c r="C176" s="29">
        <v>1.041478267092238E9</v>
      </c>
      <c r="D176" s="29">
        <v>1.0397395721555231E9</v>
      </c>
      <c r="E176" s="29">
        <v>1.0717476152471919E9</v>
      </c>
      <c r="F176" s="29">
        <v>1.0700089203104768E9</v>
      </c>
      <c r="G176" s="29">
        <v>1.0682702253737617E9</v>
      </c>
      <c r="H176" s="29">
        <v>1.0665315304370469E9</v>
      </c>
      <c r="I176" s="29">
        <v>1.064792835500332E9</v>
      </c>
      <c r="J176" s="29">
        <v>1.0630541405636169E9</v>
      </c>
      <c r="K176" s="29">
        <v>1.0613154456269019E9</v>
      </c>
      <c r="L176" s="29">
        <v>1.059576750690187E9</v>
      </c>
      <c r="M176" s="29">
        <v>1.0578380557534721E9</v>
      </c>
      <c r="N176" s="29">
        <v>1.056099360816757E9</v>
      </c>
      <c r="O176" s="29">
        <v>1.3703849376E9</v>
      </c>
      <c r="P176" s="29">
        <v>4.504023414E8</v>
      </c>
      <c r="Q176" s="29">
        <v>1.6901247336E9</v>
      </c>
      <c r="R176" s="29">
        <v>1.113474681E9</v>
      </c>
      <c r="S176" s="29">
        <v>8.865848814E8</v>
      </c>
      <c r="T176" s="29">
        <v>9.443866086E8</v>
      </c>
      <c r="U176" s="29">
        <v>1.213888467E9</v>
      </c>
      <c r="V176" s="29">
        <v>9.85217229E8</v>
      </c>
      <c r="W176" s="29">
        <v>1.157386605E9</v>
      </c>
      <c r="X176" s="29">
        <v>1.2417795053999999E9</v>
      </c>
      <c r="Y176" s="29">
        <v>9.290802258E8</v>
      </c>
      <c r="Z176" s="29">
        <v>1.5441071483999999E9</v>
      </c>
      <c r="AA176" s="29">
        <f t="shared" si="83"/>
        <v>13526817364</v>
      </c>
      <c r="AB176" s="99">
        <f t="shared" si="3"/>
        <v>1.063391191</v>
      </c>
      <c r="AC176" s="100">
        <f t="shared" si="4"/>
        <v>1.462085108</v>
      </c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6"/>
      <c r="AS176" s="6"/>
    </row>
    <row r="177" ht="11.25" customHeight="1">
      <c r="A177" s="28" t="s">
        <v>187</v>
      </c>
      <c r="B177" s="29">
        <v>2.870892190352441E9</v>
      </c>
      <c r="C177" s="29">
        <v>2.3505231215690246E8</v>
      </c>
      <c r="D177" s="29">
        <v>2.3465990429019645E8</v>
      </c>
      <c r="E177" s="29">
        <v>2.4188383279071137E8</v>
      </c>
      <c r="F177" s="29">
        <v>2.4149142492400533E8</v>
      </c>
      <c r="G177" s="29">
        <v>2.410990170572993E8</v>
      </c>
      <c r="H177" s="29">
        <v>2.4070660919059327E8</v>
      </c>
      <c r="I177" s="29">
        <v>2.403142013238873E8</v>
      </c>
      <c r="J177" s="29">
        <v>2.3992179345718122E8</v>
      </c>
      <c r="K177" s="29">
        <v>2.3952938559047517E8</v>
      </c>
      <c r="L177" s="29">
        <v>2.391369777237692E8</v>
      </c>
      <c r="M177" s="29">
        <v>2.3874456985706317E8</v>
      </c>
      <c r="N177" s="29">
        <v>2.3835216199035713E8</v>
      </c>
      <c r="O177" s="29">
        <v>3.141434742E8</v>
      </c>
      <c r="P177" s="29">
        <v>8.08257948E7</v>
      </c>
      <c r="Q177" s="29">
        <v>1.760121822E8</v>
      </c>
      <c r="R177" s="29">
        <v>2.0249279579999998E8</v>
      </c>
      <c r="S177" s="29">
        <v>4.117456758E8</v>
      </c>
      <c r="T177" s="29">
        <v>3.48990711E8</v>
      </c>
      <c r="U177" s="29">
        <v>4.02889794E8</v>
      </c>
      <c r="V177" s="29">
        <v>7.23738045E8</v>
      </c>
      <c r="W177" s="29">
        <v>5.97156987E8</v>
      </c>
      <c r="X177" s="29">
        <v>3.073118868E8</v>
      </c>
      <c r="Y177" s="29">
        <v>3.765358278E8</v>
      </c>
      <c r="Z177" s="29">
        <v>5.2632281159999996E8</v>
      </c>
      <c r="AA177" s="29">
        <f t="shared" si="83"/>
        <v>4468165986</v>
      </c>
      <c r="AB177" s="99">
        <f t="shared" si="3"/>
        <v>1.556368435</v>
      </c>
      <c r="AC177" s="100">
        <f t="shared" si="4"/>
        <v>2.208173013</v>
      </c>
      <c r="AD177" s="5"/>
      <c r="AE177" s="5"/>
      <c r="AF177" s="26"/>
      <c r="AG177" s="26"/>
      <c r="AH177" s="26"/>
      <c r="AI177" s="5"/>
      <c r="AJ177" s="5"/>
      <c r="AK177" s="5"/>
      <c r="AL177" s="5"/>
      <c r="AM177" s="5"/>
      <c r="AN177" s="5"/>
      <c r="AO177" s="5"/>
      <c r="AP177" s="5"/>
      <c r="AQ177" s="5"/>
      <c r="AR177" s="6"/>
      <c r="AS177" s="6"/>
    </row>
    <row r="178" ht="11.25" customHeight="1">
      <c r="A178" s="28" t="s">
        <v>202</v>
      </c>
      <c r="B178" s="29">
        <v>3.8218796665930443E9</v>
      </c>
      <c r="C178" s="29">
        <v>3.129137539323143E8</v>
      </c>
      <c r="D178" s="29">
        <v>3.123913603531285E8</v>
      </c>
      <c r="E178" s="29">
        <v>3.220082263370966E8</v>
      </c>
      <c r="F178" s="29">
        <v>3.2148583275791067E8</v>
      </c>
      <c r="G178" s="29">
        <v>3.2096343917872477E8</v>
      </c>
      <c r="H178" s="29">
        <v>3.20441045599539E8</v>
      </c>
      <c r="I178" s="29">
        <v>3.1991865202035314E8</v>
      </c>
      <c r="J178" s="29">
        <v>3.193962584411673E8</v>
      </c>
      <c r="K178" s="29">
        <v>3.188738648619814E8</v>
      </c>
      <c r="L178" s="29">
        <v>3.1835147128279555E8</v>
      </c>
      <c r="M178" s="29">
        <v>3.1782907770360976E8</v>
      </c>
      <c r="N178" s="29">
        <v>3.1730668412442386E8</v>
      </c>
      <c r="O178" s="29">
        <v>3.357272412E8</v>
      </c>
      <c r="P178" s="29">
        <v>1.53103848E8</v>
      </c>
      <c r="Q178" s="29">
        <v>4.027014234E8</v>
      </c>
      <c r="R178" s="29">
        <v>3.282230574E8</v>
      </c>
      <c r="S178" s="29">
        <v>3.09630156E8</v>
      </c>
      <c r="T178" s="29">
        <v>4.242647382E8</v>
      </c>
      <c r="U178" s="29">
        <v>7.578801588E8</v>
      </c>
      <c r="V178" s="29">
        <v>4.2027037859999996E8</v>
      </c>
      <c r="W178" s="29">
        <v>6.354810521999999E8</v>
      </c>
      <c r="X178" s="29">
        <v>8.251032E8</v>
      </c>
      <c r="Y178" s="29">
        <v>4.8405123779999995E8</v>
      </c>
      <c r="Z178" s="29">
        <v>7.382031084E8</v>
      </c>
      <c r="AA178" s="29">
        <f t="shared" si="83"/>
        <v>5814639600</v>
      </c>
      <c r="AB178" s="99">
        <f t="shared" si="3"/>
        <v>1.52140834</v>
      </c>
      <c r="AC178" s="100">
        <f t="shared" si="4"/>
        <v>2.326465673</v>
      </c>
      <c r="AD178" s="5"/>
      <c r="AE178" s="5"/>
      <c r="AF178" s="26"/>
      <c r="AG178" s="26"/>
      <c r="AH178" s="26"/>
      <c r="AI178" s="5"/>
      <c r="AJ178" s="5"/>
      <c r="AK178" s="5"/>
      <c r="AL178" s="5"/>
      <c r="AM178" s="5"/>
      <c r="AN178" s="5"/>
      <c r="AO178" s="5"/>
      <c r="AP178" s="5"/>
      <c r="AQ178" s="5"/>
      <c r="AR178" s="6"/>
      <c r="AS178" s="6"/>
    </row>
    <row r="179" ht="11.25" customHeight="1">
      <c r="A179" s="28" t="s">
        <v>203</v>
      </c>
      <c r="B179" s="29">
        <v>1.6229487967098694E10</v>
      </c>
      <c r="C179" s="29">
        <v>1.3287781006227403E9</v>
      </c>
      <c r="D179" s="29">
        <v>1.3265597732427359E9</v>
      </c>
      <c r="E179" s="29">
        <v>1.3673974825333433E9</v>
      </c>
      <c r="F179" s="29">
        <v>1.3651791551533384E9</v>
      </c>
      <c r="G179" s="29">
        <v>1.3629608277733338E9</v>
      </c>
      <c r="H179" s="29">
        <v>1.3607425003933291E9</v>
      </c>
      <c r="I179" s="29">
        <v>1.3585241730133247E9</v>
      </c>
      <c r="J179" s="29">
        <v>1.3563058456333199E9</v>
      </c>
      <c r="K179" s="29">
        <v>1.3540875182533152E9</v>
      </c>
      <c r="L179" s="29">
        <v>1.3518691908733106E9</v>
      </c>
      <c r="M179" s="29">
        <v>1.3496508634933062E9</v>
      </c>
      <c r="N179" s="29">
        <v>1.3474325361133013E9</v>
      </c>
      <c r="O179" s="29">
        <v>2.1125175863999999E9</v>
      </c>
      <c r="P179" s="29">
        <v>4.06487664E8</v>
      </c>
      <c r="Q179" s="29">
        <v>1.9878081413999999E9</v>
      </c>
      <c r="R179" s="29">
        <v>1.017440454E9</v>
      </c>
      <c r="S179" s="29">
        <v>1.273918434E9</v>
      </c>
      <c r="T179" s="29">
        <v>7.177805148E8</v>
      </c>
      <c r="U179" s="29">
        <v>1.8540544043999999E9</v>
      </c>
      <c r="V179" s="29">
        <v>8.445696611999999E8</v>
      </c>
      <c r="W179" s="29">
        <v>1.3010005962E9</v>
      </c>
      <c r="X179" s="29">
        <v>9.886280381999999E8</v>
      </c>
      <c r="Y179" s="29">
        <v>1.066750701E9</v>
      </c>
      <c r="Z179" s="29">
        <v>2.1443218218E9</v>
      </c>
      <c r="AA179" s="29">
        <f t="shared" si="83"/>
        <v>15715278017</v>
      </c>
      <c r="AB179" s="99">
        <f t="shared" si="3"/>
        <v>0.9683163171</v>
      </c>
      <c r="AC179" s="100">
        <f t="shared" si="4"/>
        <v>1.591413124</v>
      </c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6"/>
      <c r="AS179" s="6"/>
    </row>
    <row r="180" ht="11.25" customHeight="1">
      <c r="A180" s="28" t="s">
        <v>204</v>
      </c>
      <c r="B180" s="29">
        <v>8.835363761745134E9</v>
      </c>
      <c r="C180" s="29">
        <v>7.233892961652974E8</v>
      </c>
      <c r="D180" s="29">
        <v>7.221816345690283E8</v>
      </c>
      <c r="E180" s="29">
        <v>7.44413760284293E8</v>
      </c>
      <c r="F180" s="29">
        <v>7.432060986880237E8</v>
      </c>
      <c r="G180" s="29">
        <v>7.419984370917542E8</v>
      </c>
      <c r="H180" s="29">
        <v>7.40790775495485E8</v>
      </c>
      <c r="I180" s="29">
        <v>7.395831138992158E8</v>
      </c>
      <c r="J180" s="29">
        <v>7.383754523029463E8</v>
      </c>
      <c r="K180" s="29">
        <v>7.37167790706677E8</v>
      </c>
      <c r="L180" s="29">
        <v>7.359601291104077E8</v>
      </c>
      <c r="M180" s="29">
        <v>7.347524675141385E8</v>
      </c>
      <c r="N180" s="29">
        <v>7.335448059178691E8</v>
      </c>
      <c r="O180" s="29">
        <v>1.0642550405999999E9</v>
      </c>
      <c r="P180" s="29">
        <v>2.098349982E8</v>
      </c>
      <c r="Q180" s="29">
        <v>1.0286479908E9</v>
      </c>
      <c r="R180" s="29">
        <v>2.6565214379999998E8</v>
      </c>
      <c r="S180" s="29">
        <v>5.024041524E8</v>
      </c>
      <c r="T180" s="29">
        <v>3.6471126959999996E8</v>
      </c>
      <c r="U180" s="29">
        <v>7.74677772E8</v>
      </c>
      <c r="V180" s="29">
        <v>6.426712494E8</v>
      </c>
      <c r="W180" s="29">
        <v>6.717456234E8</v>
      </c>
      <c r="X180" s="29">
        <v>7.12553577E8</v>
      </c>
      <c r="Y180" s="29">
        <v>6.36518298E8</v>
      </c>
      <c r="Z180" s="29">
        <v>1.093353147E9</v>
      </c>
      <c r="AA180" s="29">
        <f t="shared" si="83"/>
        <v>7967025262</v>
      </c>
      <c r="AB180" s="99">
        <f t="shared" si="3"/>
        <v>0.9017201189</v>
      </c>
      <c r="AC180" s="100">
        <f t="shared" si="4"/>
        <v>1.49050629</v>
      </c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6"/>
      <c r="AS180" s="6"/>
    </row>
    <row r="181" ht="11.25" customHeight="1">
      <c r="A181" s="28" t="s">
        <v>205</v>
      </c>
      <c r="B181" s="29">
        <v>8.031055589355802E9</v>
      </c>
      <c r="C181" s="29">
        <v>6.575371209278859E8</v>
      </c>
      <c r="D181" s="29">
        <v>6.564393961851015E8</v>
      </c>
      <c r="E181" s="29">
        <v>6.766476685668118E8</v>
      </c>
      <c r="F181" s="29">
        <v>6.755499438240272E8</v>
      </c>
      <c r="G181" s="29">
        <v>6.744522190812427E8</v>
      </c>
      <c r="H181" s="29">
        <v>6.733544943384583E8</v>
      </c>
      <c r="I181" s="29">
        <v>6.722567695956738E8</v>
      </c>
      <c r="J181" s="29">
        <v>6.711590448528893E8</v>
      </c>
      <c r="K181" s="29">
        <v>6.700613201101048E8</v>
      </c>
      <c r="L181" s="29">
        <v>6.689635953673203E8</v>
      </c>
      <c r="M181" s="29">
        <v>6.678658706245359E8</v>
      </c>
      <c r="N181" s="29">
        <v>6.667681458817514E8</v>
      </c>
      <c r="O181" s="29">
        <v>7.313090681999999E8</v>
      </c>
      <c r="P181" s="29">
        <v>2.620359636E8</v>
      </c>
      <c r="Q181" s="29">
        <v>1.194610026E9</v>
      </c>
      <c r="R181" s="29">
        <v>3.790045602E8</v>
      </c>
      <c r="S181" s="29">
        <v>5.21678463E8</v>
      </c>
      <c r="T181" s="29">
        <v>5.67076236E8</v>
      </c>
      <c r="U181" s="29">
        <v>8.574744636E8</v>
      </c>
      <c r="V181" s="29">
        <v>9.248127678E8</v>
      </c>
      <c r="W181" s="29">
        <v>1.1705744742E9</v>
      </c>
      <c r="X181" s="29">
        <v>7.213463658E8</v>
      </c>
      <c r="Y181" s="29">
        <v>7.09477545E8</v>
      </c>
      <c r="Z181" s="29">
        <v>1.4087997258E9</v>
      </c>
      <c r="AA181" s="29">
        <f t="shared" si="83"/>
        <v>9448199659</v>
      </c>
      <c r="AB181" s="99">
        <f t="shared" si="3"/>
        <v>1.176458008</v>
      </c>
      <c r="AC181" s="100">
        <f t="shared" si="4"/>
        <v>2.112877969</v>
      </c>
      <c r="AD181" s="5"/>
      <c r="AE181" s="5"/>
      <c r="AF181" s="26"/>
      <c r="AG181" s="26"/>
      <c r="AH181" s="26"/>
      <c r="AI181" s="5"/>
      <c r="AJ181" s="5"/>
      <c r="AK181" s="5"/>
      <c r="AL181" s="5"/>
      <c r="AM181" s="5"/>
      <c r="AN181" s="5"/>
      <c r="AO181" s="5"/>
      <c r="AP181" s="5"/>
      <c r="AQ181" s="5"/>
      <c r="AR181" s="6"/>
      <c r="AS181" s="6"/>
    </row>
    <row r="182" ht="11.25" customHeight="1">
      <c r="A182" s="28" t="s">
        <v>206</v>
      </c>
      <c r="B182" s="29">
        <v>7.211263238420464E9</v>
      </c>
      <c r="C182" s="29">
        <v>5.904171892831389E8</v>
      </c>
      <c r="D182" s="29">
        <v>5.894315178486094E8</v>
      </c>
      <c r="E182" s="29">
        <v>6.075769745842544E8</v>
      </c>
      <c r="F182" s="29">
        <v>6.065913031497248E8</v>
      </c>
      <c r="G182" s="29">
        <v>6.056056317151953E8</v>
      </c>
      <c r="H182" s="29">
        <v>6.046199602806659E8</v>
      </c>
      <c r="I182" s="29">
        <v>6.036342888461365E8</v>
      </c>
      <c r="J182" s="29">
        <v>6.026486174116069E8</v>
      </c>
      <c r="K182" s="29">
        <v>6.016629459770774E8</v>
      </c>
      <c r="L182" s="29">
        <v>6.00677274542548E8</v>
      </c>
      <c r="M182" s="29">
        <v>5.996916031080185E8</v>
      </c>
      <c r="N182" s="29">
        <v>5.98705931673489E8</v>
      </c>
      <c r="O182" s="29">
        <v>5.1415091279999995E8</v>
      </c>
      <c r="P182" s="29">
        <v>1.351470246E8</v>
      </c>
      <c r="Q182" s="29">
        <v>1.166947533E9</v>
      </c>
      <c r="R182" s="29">
        <v>2.618372796E8</v>
      </c>
      <c r="S182" s="29">
        <v>1.509247146E8</v>
      </c>
      <c r="T182" s="29">
        <v>7.631765831999999E8</v>
      </c>
      <c r="U182" s="29">
        <v>6.235476018E8</v>
      </c>
      <c r="V182" s="29">
        <v>5.932545708E8</v>
      </c>
      <c r="W182" s="29">
        <v>8.226216894E8</v>
      </c>
      <c r="X182" s="29">
        <v>5.778153186E8</v>
      </c>
      <c r="Y182" s="29">
        <v>6.09674028E8</v>
      </c>
      <c r="Z182" s="29">
        <v>8.167714074E8</v>
      </c>
      <c r="AA182" s="29">
        <f t="shared" si="83"/>
        <v>7035868664</v>
      </c>
      <c r="AB182" s="99">
        <f t="shared" si="3"/>
        <v>0.9756776907</v>
      </c>
      <c r="AC182" s="100">
        <f t="shared" si="4"/>
        <v>1.364228019</v>
      </c>
      <c r="AD182" s="5"/>
      <c r="AE182" s="5"/>
      <c r="AF182" s="26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6"/>
      <c r="AS182" s="6"/>
    </row>
    <row r="183" ht="11.25" customHeight="1">
      <c r="A183" s="95" t="s">
        <v>207</v>
      </c>
      <c r="B183" s="96">
        <f t="shared" ref="B183:AA183" si="84">B184+B185+B186+B187+B188+B189+B190+B191+B192</f>
        <v>206228527606</v>
      </c>
      <c r="C183" s="96">
        <f t="shared" si="84"/>
        <v>16884818040</v>
      </c>
      <c r="D183" s="96">
        <f t="shared" si="84"/>
        <v>16856629696</v>
      </c>
      <c r="E183" s="96">
        <f t="shared" si="84"/>
        <v>17375555535</v>
      </c>
      <c r="F183" s="96">
        <f t="shared" si="84"/>
        <v>17347367191</v>
      </c>
      <c r="G183" s="96">
        <f t="shared" si="84"/>
        <v>17319178847</v>
      </c>
      <c r="H183" s="96">
        <f t="shared" si="84"/>
        <v>17290990503</v>
      </c>
      <c r="I183" s="96">
        <f t="shared" si="84"/>
        <v>17262802159</v>
      </c>
      <c r="J183" s="96">
        <f t="shared" si="84"/>
        <v>17234613815</v>
      </c>
      <c r="K183" s="96">
        <f t="shared" si="84"/>
        <v>17206425471</v>
      </c>
      <c r="L183" s="96">
        <f t="shared" si="84"/>
        <v>17178237127</v>
      </c>
      <c r="M183" s="96">
        <f t="shared" si="84"/>
        <v>17150048783</v>
      </c>
      <c r="N183" s="96">
        <f t="shared" si="84"/>
        <v>17121860439</v>
      </c>
      <c r="O183" s="96">
        <f t="shared" si="84"/>
        <v>17519074148</v>
      </c>
      <c r="P183" s="96">
        <f t="shared" si="84"/>
        <v>5402601664</v>
      </c>
      <c r="Q183" s="96">
        <f t="shared" si="84"/>
        <v>18681677649</v>
      </c>
      <c r="R183" s="96">
        <f t="shared" si="84"/>
        <v>11728420200</v>
      </c>
      <c r="S183" s="96">
        <f t="shared" si="84"/>
        <v>15171007252</v>
      </c>
      <c r="T183" s="96">
        <f t="shared" si="84"/>
        <v>13318974197</v>
      </c>
      <c r="U183" s="96">
        <f t="shared" si="84"/>
        <v>18091550410</v>
      </c>
      <c r="V183" s="96">
        <f t="shared" si="84"/>
        <v>16562877000</v>
      </c>
      <c r="W183" s="96">
        <f t="shared" si="84"/>
        <v>22842256304</v>
      </c>
      <c r="X183" s="96">
        <f t="shared" si="84"/>
        <v>13700036528</v>
      </c>
      <c r="Y183" s="96">
        <f t="shared" si="84"/>
        <v>12314334634</v>
      </c>
      <c r="Z183" s="96">
        <f t="shared" si="84"/>
        <v>19498066259</v>
      </c>
      <c r="AA183" s="96">
        <f t="shared" si="84"/>
        <v>184830876242</v>
      </c>
      <c r="AB183" s="97">
        <f t="shared" si="3"/>
        <v>0.8962430096</v>
      </c>
      <c r="AC183" s="98">
        <f t="shared" si="4"/>
        <v>1.138781987</v>
      </c>
      <c r="AD183" s="5"/>
      <c r="AE183" s="5"/>
      <c r="AF183" s="26"/>
      <c r="AG183" s="26"/>
      <c r="AH183" s="26"/>
      <c r="AI183" s="5"/>
      <c r="AJ183" s="5"/>
      <c r="AK183" s="5"/>
      <c r="AL183" s="5"/>
      <c r="AM183" s="5"/>
      <c r="AN183" s="5"/>
      <c r="AO183" s="5"/>
      <c r="AP183" s="5"/>
      <c r="AQ183" s="5"/>
      <c r="AR183" s="6"/>
      <c r="AS183" s="6"/>
    </row>
    <row r="184" ht="11.25" customHeight="1">
      <c r="A184" s="28" t="s">
        <v>199</v>
      </c>
      <c r="B184" s="29">
        <v>1.6655326863395336E10</v>
      </c>
      <c r="C184" s="29">
        <v>1.3636433656846726E9</v>
      </c>
      <c r="D184" s="29">
        <v>1.3613668325199234E9</v>
      </c>
      <c r="E184" s="29">
        <v>1.4032760657604456E9</v>
      </c>
      <c r="F184" s="29">
        <v>1.4009995325956962E9</v>
      </c>
      <c r="G184" s="29">
        <v>1.398722999430947E9</v>
      </c>
      <c r="H184" s="29">
        <v>1.3964464662661982E9</v>
      </c>
      <c r="I184" s="29">
        <v>1.394169933101449E9</v>
      </c>
      <c r="J184" s="29">
        <v>1.3918933999366999E9</v>
      </c>
      <c r="K184" s="29">
        <v>1.3896168667719505E9</v>
      </c>
      <c r="L184" s="29">
        <v>1.3873403336072016E9</v>
      </c>
      <c r="M184" s="29">
        <v>1.3850638004424527E9</v>
      </c>
      <c r="N184" s="29">
        <v>1.3827872672777035E9</v>
      </c>
      <c r="O184" s="29">
        <v>1.682841616E9</v>
      </c>
      <c r="P184" s="29">
        <v>3.7754874840000004E8</v>
      </c>
      <c r="Q184" s="29">
        <v>1.9323732308000002E9</v>
      </c>
      <c r="R184" s="29">
        <v>7.729611852E8</v>
      </c>
      <c r="S184" s="29">
        <v>5.225292556E8</v>
      </c>
      <c r="T184" s="29">
        <v>6.388101928000001E8</v>
      </c>
      <c r="U184" s="29">
        <v>1.4762343808000002E9</v>
      </c>
      <c r="V184" s="29">
        <v>8.928239708000001E8</v>
      </c>
      <c r="W184" s="29">
        <v>1.265860784E9</v>
      </c>
      <c r="X184" s="29">
        <v>1.2227741684E9</v>
      </c>
      <c r="Y184" s="29">
        <v>9.30610138E8</v>
      </c>
      <c r="Z184" s="29">
        <v>1.4818124816000001E9</v>
      </c>
      <c r="AA184" s="29">
        <f t="shared" ref="AA184:AA192" si="85">+O184+P184+Q184+R184+S184+T184+U184+V184+W184+X184+Y184+Z184</f>
        <v>13197180152</v>
      </c>
      <c r="AB184" s="99">
        <f t="shared" si="3"/>
        <v>0.7923699283</v>
      </c>
      <c r="AC184" s="100">
        <f t="shared" si="4"/>
        <v>1.071612761</v>
      </c>
      <c r="AD184" s="5"/>
      <c r="AE184" s="5"/>
      <c r="AF184" s="26"/>
      <c r="AG184" s="26"/>
      <c r="AH184" s="26"/>
      <c r="AI184" s="5"/>
      <c r="AJ184" s="5"/>
      <c r="AK184" s="5"/>
      <c r="AL184" s="5"/>
      <c r="AM184" s="5"/>
      <c r="AN184" s="5"/>
      <c r="AO184" s="5"/>
      <c r="AP184" s="5"/>
      <c r="AQ184" s="5"/>
      <c r="AR184" s="6"/>
      <c r="AS184" s="6"/>
    </row>
    <row r="185" ht="11.25" customHeight="1">
      <c r="A185" s="28" t="s">
        <v>200</v>
      </c>
      <c r="B185" s="29">
        <v>1.4252842630473276E11</v>
      </c>
      <c r="C185" s="29">
        <v>1.1669416310230492E10</v>
      </c>
      <c r="D185" s="29">
        <v>1.16499348138862E10</v>
      </c>
      <c r="E185" s="29">
        <v>1.2008574251610924E10</v>
      </c>
      <c r="F185" s="29">
        <v>1.198909275526663E10</v>
      </c>
      <c r="G185" s="29">
        <v>1.1969611258922338E10</v>
      </c>
      <c r="H185" s="29">
        <v>1.1950129762578047E10</v>
      </c>
      <c r="I185" s="29">
        <v>1.1930648266233757E10</v>
      </c>
      <c r="J185" s="29">
        <v>1.1911166769889463E10</v>
      </c>
      <c r="K185" s="29">
        <v>1.189168527354517E10</v>
      </c>
      <c r="L185" s="29">
        <v>1.187220377720088E10</v>
      </c>
      <c r="M185" s="29">
        <v>1.1852722280856588E10</v>
      </c>
      <c r="N185" s="29">
        <v>1.1833240784512297E10</v>
      </c>
      <c r="O185" s="29">
        <v>1.15412403576E10</v>
      </c>
      <c r="P185" s="29">
        <v>3.8931611588E9</v>
      </c>
      <c r="Q185" s="29">
        <v>1.1651403064400002E10</v>
      </c>
      <c r="R185" s="29">
        <v>8.576709033200001E9</v>
      </c>
      <c r="S185" s="29">
        <v>1.19438870112E10</v>
      </c>
      <c r="T185" s="29">
        <v>9.9265728964E9</v>
      </c>
      <c r="U185" s="29">
        <v>1.22923742552E10</v>
      </c>
      <c r="V185" s="29">
        <v>1.22470304276E10</v>
      </c>
      <c r="W185" s="29">
        <v>1.7339084168E10</v>
      </c>
      <c r="X185" s="29">
        <v>8.894237098E9</v>
      </c>
      <c r="Y185" s="29">
        <v>8.17566592E9</v>
      </c>
      <c r="Z185" s="29">
        <v>1.2501667664E10</v>
      </c>
      <c r="AA185" s="29">
        <f t="shared" si="85"/>
        <v>128983033054</v>
      </c>
      <c r="AB185" s="99">
        <f t="shared" si="3"/>
        <v>0.9049635669</v>
      </c>
      <c r="AC185" s="100">
        <f t="shared" si="4"/>
        <v>1.05648722</v>
      </c>
      <c r="AD185" s="5"/>
      <c r="AE185" s="5"/>
      <c r="AF185" s="26"/>
      <c r="AG185" s="26"/>
      <c r="AH185" s="26"/>
      <c r="AI185" s="5"/>
      <c r="AJ185" s="5"/>
      <c r="AK185" s="5"/>
      <c r="AL185" s="5"/>
      <c r="AM185" s="5"/>
      <c r="AN185" s="5"/>
      <c r="AO185" s="5"/>
      <c r="AP185" s="5"/>
      <c r="AQ185" s="5"/>
      <c r="AR185" s="6"/>
      <c r="AS185" s="6"/>
    </row>
    <row r="186" ht="11.25" customHeight="1">
      <c r="A186" s="28" t="s">
        <v>201</v>
      </c>
      <c r="B186" s="29">
        <v>1.0020543695887035E10</v>
      </c>
      <c r="C186" s="29">
        <v>8.20425083429681E8</v>
      </c>
      <c r="D186" s="29">
        <v>8.190554255274612E8</v>
      </c>
      <c r="E186" s="29">
        <v>8.442697792529792E8</v>
      </c>
      <c r="F186" s="29">
        <v>8.429001213507591E8</v>
      </c>
      <c r="G186" s="29">
        <v>8.415304634485391E8</v>
      </c>
      <c r="H186" s="29">
        <v>8.401608055463194E8</v>
      </c>
      <c r="I186" s="29">
        <v>8.387911476440996E8</v>
      </c>
      <c r="J186" s="29">
        <v>8.374214897418797E8</v>
      </c>
      <c r="K186" s="29">
        <v>8.360518318396597E8</v>
      </c>
      <c r="L186" s="29">
        <v>8.346821739374399E8</v>
      </c>
      <c r="M186" s="29">
        <v>8.333125160352201E8</v>
      </c>
      <c r="N186" s="29">
        <v>8.319428581330001E8</v>
      </c>
      <c r="O186" s="29">
        <v>9.135899584000001E8</v>
      </c>
      <c r="P186" s="29">
        <v>3.002682276E8</v>
      </c>
      <c r="Q186" s="29">
        <v>1.1267498224E9</v>
      </c>
      <c r="R186" s="29">
        <v>7.42316454E8</v>
      </c>
      <c r="S186" s="29">
        <v>5.910565876E8</v>
      </c>
      <c r="T186" s="29">
        <v>6.295910724E8</v>
      </c>
      <c r="U186" s="29">
        <v>8.09258978E8</v>
      </c>
      <c r="V186" s="29">
        <v>6.56811486E8</v>
      </c>
      <c r="W186" s="29">
        <v>7.7159107E8</v>
      </c>
      <c r="X186" s="29">
        <v>8.278530036E8</v>
      </c>
      <c r="Y186" s="29">
        <v>6.193868172E8</v>
      </c>
      <c r="Z186" s="29">
        <v>1.0294047656E9</v>
      </c>
      <c r="AA186" s="29">
        <f t="shared" si="85"/>
        <v>9017878243</v>
      </c>
      <c r="AB186" s="99">
        <f t="shared" si="3"/>
        <v>0.8999390169</v>
      </c>
      <c r="AC186" s="100">
        <f t="shared" si="4"/>
        <v>1.237350325</v>
      </c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6"/>
      <c r="AS186" s="6"/>
    </row>
    <row r="187" ht="11.25" customHeight="1">
      <c r="A187" s="28" t="s">
        <v>187</v>
      </c>
      <c r="B187" s="29">
        <v>2.26154691805443E9</v>
      </c>
      <c r="C187" s="29">
        <v>1.8516258949966064E8</v>
      </c>
      <c r="D187" s="29">
        <v>1.848534699846362E8</v>
      </c>
      <c r="E187" s="29">
        <v>1.9054412367462358E8</v>
      </c>
      <c r="F187" s="29">
        <v>1.9023500415959907E8</v>
      </c>
      <c r="G187" s="29">
        <v>1.8992588464457455E8</v>
      </c>
      <c r="H187" s="29">
        <v>1.896167651295501E8</v>
      </c>
      <c r="I187" s="29">
        <v>1.8930764561452565E8</v>
      </c>
      <c r="J187" s="29">
        <v>1.8899852609950113E8</v>
      </c>
      <c r="K187" s="29">
        <v>1.8868940658447662E8</v>
      </c>
      <c r="L187" s="29">
        <v>1.8838028706945217E8</v>
      </c>
      <c r="M187" s="29">
        <v>1.8807116755442768E8</v>
      </c>
      <c r="N187" s="29">
        <v>1.877620480394032E8</v>
      </c>
      <c r="O187" s="29">
        <v>2.094289828E8</v>
      </c>
      <c r="P187" s="29">
        <v>5.38838632E7</v>
      </c>
      <c r="Q187" s="29">
        <v>1.1734145480000001E8</v>
      </c>
      <c r="R187" s="29">
        <v>1.3499519720000002E8</v>
      </c>
      <c r="S187" s="29">
        <v>2.744971172E8</v>
      </c>
      <c r="T187" s="29">
        <v>2.32660474E8</v>
      </c>
      <c r="U187" s="29">
        <v>2.68593196E8</v>
      </c>
      <c r="V187" s="29">
        <v>4.8249203E8</v>
      </c>
      <c r="W187" s="29">
        <v>3.98104658E8</v>
      </c>
      <c r="X187" s="29">
        <v>2.0487459120000002E8</v>
      </c>
      <c r="Y187" s="29">
        <v>2.5102388520000002E8</v>
      </c>
      <c r="Z187" s="29">
        <v>3.5088187440000004E8</v>
      </c>
      <c r="AA187" s="29">
        <f t="shared" si="85"/>
        <v>2978777324</v>
      </c>
      <c r="AB187" s="99">
        <f t="shared" si="3"/>
        <v>1.317141511</v>
      </c>
      <c r="AC187" s="100">
        <f t="shared" si="4"/>
        <v>1.86875824</v>
      </c>
      <c r="AD187" s="5"/>
      <c r="AE187" s="5"/>
      <c r="AF187" s="26"/>
      <c r="AG187" s="26"/>
      <c r="AH187" s="26"/>
      <c r="AI187" s="5"/>
      <c r="AJ187" s="5"/>
      <c r="AK187" s="5"/>
      <c r="AL187" s="5"/>
      <c r="AM187" s="5"/>
      <c r="AN187" s="5"/>
      <c r="AO187" s="5"/>
      <c r="AP187" s="5"/>
      <c r="AQ187" s="5"/>
      <c r="AR187" s="6"/>
      <c r="AS187" s="6"/>
    </row>
    <row r="188" ht="11.25" customHeight="1">
      <c r="A188" s="28" t="s">
        <v>202</v>
      </c>
      <c r="B188" s="29">
        <v>3.010687830223687E9</v>
      </c>
      <c r="C188" s="29">
        <v>2.4649798346828535E8</v>
      </c>
      <c r="D188" s="29">
        <v>2.4608646763611794E8</v>
      </c>
      <c r="E188" s="29">
        <v>2.5366215915668193E8</v>
      </c>
      <c r="F188" s="29">
        <v>2.5325064332451448E8</v>
      </c>
      <c r="G188" s="29">
        <v>2.52839127492347E8</v>
      </c>
      <c r="H188" s="29">
        <v>2.5242761166017962E8</v>
      </c>
      <c r="I188" s="29">
        <v>2.520160958280122E8</v>
      </c>
      <c r="J188" s="29">
        <v>2.5160457999584472E8</v>
      </c>
      <c r="K188" s="29">
        <v>2.5119306416367728E8</v>
      </c>
      <c r="L188" s="29">
        <v>2.5078154833150986E8</v>
      </c>
      <c r="M188" s="29">
        <v>2.5037003249934247E8</v>
      </c>
      <c r="N188" s="29">
        <v>2.49958516667175E8</v>
      </c>
      <c r="O188" s="29">
        <v>2.238181608E8</v>
      </c>
      <c r="P188" s="29">
        <v>1.02069232E8</v>
      </c>
      <c r="Q188" s="29">
        <v>2.684676156E8</v>
      </c>
      <c r="R188" s="29">
        <v>2.1881537160000002E8</v>
      </c>
      <c r="S188" s="29">
        <v>2.06420104E8</v>
      </c>
      <c r="T188" s="29">
        <v>2.828431588E8</v>
      </c>
      <c r="U188" s="29">
        <v>5.0525343920000005E8</v>
      </c>
      <c r="V188" s="29">
        <v>2.8018025240000004E8</v>
      </c>
      <c r="W188" s="29">
        <v>4.236540348E8</v>
      </c>
      <c r="X188" s="29">
        <v>5.500688E8</v>
      </c>
      <c r="Y188" s="29">
        <v>3.2270082520000005E8</v>
      </c>
      <c r="Z188" s="29">
        <v>4.921354056E8</v>
      </c>
      <c r="AA188" s="29">
        <f t="shared" si="85"/>
        <v>3876426400</v>
      </c>
      <c r="AB188" s="99">
        <f t="shared" si="3"/>
        <v>1.287555077</v>
      </c>
      <c r="AC188" s="100">
        <f t="shared" si="4"/>
        <v>1.968868323</v>
      </c>
      <c r="AD188" s="5"/>
      <c r="AE188" s="5"/>
      <c r="AF188" s="26"/>
      <c r="AG188" s="48"/>
      <c r="AH188" s="26"/>
      <c r="AI188" s="5"/>
      <c r="AJ188" s="5"/>
      <c r="AK188" s="5"/>
      <c r="AL188" s="5"/>
      <c r="AM188" s="5"/>
      <c r="AN188" s="5"/>
      <c r="AO188" s="5"/>
      <c r="AP188" s="5"/>
      <c r="AQ188" s="5"/>
      <c r="AR188" s="6"/>
      <c r="AS188" s="6"/>
    </row>
    <row r="189" ht="11.25" customHeight="1">
      <c r="A189" s="28" t="s">
        <v>203</v>
      </c>
      <c r="B189" s="29">
        <v>1.2784788160293634E10</v>
      </c>
      <c r="C189" s="29">
        <v>1.0467456867979058E9</v>
      </c>
      <c r="D189" s="29">
        <v>1.0449981981721998E9</v>
      </c>
      <c r="E189" s="29">
        <v>1.0771681263480306E9</v>
      </c>
      <c r="F189" s="29">
        <v>1.0754206377223244E9</v>
      </c>
      <c r="G189" s="29">
        <v>1.073673149096618E9</v>
      </c>
      <c r="H189" s="29">
        <v>1.0719256604709121E9</v>
      </c>
      <c r="I189" s="29">
        <v>1.0701781718452061E9</v>
      </c>
      <c r="J189" s="29">
        <v>1.0684306832195001E9</v>
      </c>
      <c r="K189" s="29">
        <v>1.0666831945937939E9</v>
      </c>
      <c r="L189" s="29">
        <v>1.0649357059680879E9</v>
      </c>
      <c r="M189" s="29">
        <v>1.063188217342382E9</v>
      </c>
      <c r="N189" s="29">
        <v>1.0614407287166758E9</v>
      </c>
      <c r="O189" s="29">
        <v>1.4083450576000001E9</v>
      </c>
      <c r="P189" s="29">
        <v>2.70991776E8</v>
      </c>
      <c r="Q189" s="29">
        <v>1.3252054276000001E9</v>
      </c>
      <c r="R189" s="29">
        <v>6.78293636E8</v>
      </c>
      <c r="S189" s="29">
        <v>8.49278956E8</v>
      </c>
      <c r="T189" s="29">
        <v>4.7852034320000005E8</v>
      </c>
      <c r="U189" s="29">
        <v>1.2360362696000001E9</v>
      </c>
      <c r="V189" s="29">
        <v>5.630464408000001E8</v>
      </c>
      <c r="W189" s="29">
        <v>8.673337308000001E8</v>
      </c>
      <c r="X189" s="29">
        <v>6.590853588000001E8</v>
      </c>
      <c r="Y189" s="29">
        <v>7.11167134E8</v>
      </c>
      <c r="Z189" s="29">
        <v>1.4295478812E9</v>
      </c>
      <c r="AA189" s="29">
        <f t="shared" si="85"/>
        <v>10476852012</v>
      </c>
      <c r="AB189" s="99">
        <f t="shared" si="3"/>
        <v>0.8194779515</v>
      </c>
      <c r="AC189" s="100">
        <f t="shared" si="4"/>
        <v>1.346799536</v>
      </c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6"/>
      <c r="AS189" s="6"/>
    </row>
    <row r="190" ht="11.25" customHeight="1">
      <c r="A190" s="28" t="s">
        <v>204</v>
      </c>
      <c r="B190" s="29">
        <v>6.960062710456294E9</v>
      </c>
      <c r="C190" s="29">
        <v>5.69850319823034E8</v>
      </c>
      <c r="D190" s="29">
        <v>5.688989837298404E8</v>
      </c>
      <c r="E190" s="29">
        <v>5.864123531097139E8</v>
      </c>
      <c r="F190" s="29">
        <v>5.854610170165201E8</v>
      </c>
      <c r="G190" s="29">
        <v>5.845096809233263E8</v>
      </c>
      <c r="H190" s="29">
        <v>5.835583448301326E8</v>
      </c>
      <c r="I190" s="29">
        <v>5.82607008736939E8</v>
      </c>
      <c r="J190" s="29">
        <v>5.816556726437452E8</v>
      </c>
      <c r="K190" s="29">
        <v>5.807043365505513E8</v>
      </c>
      <c r="L190" s="29">
        <v>5.797530004573576E8</v>
      </c>
      <c r="M190" s="29">
        <v>5.78801664364164E8</v>
      </c>
      <c r="N190" s="29">
        <v>5.778503282709702E8</v>
      </c>
      <c r="O190" s="29">
        <v>7.095033604000001E8</v>
      </c>
      <c r="P190" s="29">
        <v>1.398899988E8</v>
      </c>
      <c r="Q190" s="29">
        <v>6.857653272E8</v>
      </c>
      <c r="R190" s="29">
        <v>1.7710142920000002E8</v>
      </c>
      <c r="S190" s="29">
        <v>3.349361016E8</v>
      </c>
      <c r="T190" s="29">
        <v>2.431408464E8</v>
      </c>
      <c r="U190" s="29">
        <v>5.16451848E8</v>
      </c>
      <c r="V190" s="29">
        <v>4.284474996E8</v>
      </c>
      <c r="W190" s="29">
        <v>4.478304156E8</v>
      </c>
      <c r="X190" s="29">
        <v>4.75035718E8</v>
      </c>
      <c r="Y190" s="29">
        <v>4.24345532E8</v>
      </c>
      <c r="Z190" s="29">
        <v>7.28902098E8</v>
      </c>
      <c r="AA190" s="29">
        <f t="shared" si="85"/>
        <v>5311350175</v>
      </c>
      <c r="AB190" s="99">
        <f t="shared" si="3"/>
        <v>0.7631181493</v>
      </c>
      <c r="AC190" s="100">
        <f t="shared" si="4"/>
        <v>1.261402931</v>
      </c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6"/>
      <c r="AS190" s="6"/>
    </row>
    <row r="191" ht="11.25" customHeight="1">
      <c r="A191" s="28" t="s">
        <v>205</v>
      </c>
      <c r="B191" s="29">
        <v>6.326468501834726E9</v>
      </c>
      <c r="C191" s="29">
        <v>5.1797523227840596E8</v>
      </c>
      <c r="D191" s="29">
        <v>5.171104990024821E8</v>
      </c>
      <c r="E191" s="29">
        <v>5.330295767970416E8</v>
      </c>
      <c r="F191" s="29">
        <v>5.321648435211176E8</v>
      </c>
      <c r="G191" s="29">
        <v>5.3130011024519366E8</v>
      </c>
      <c r="H191" s="29">
        <v>5.304353769692698E8</v>
      </c>
      <c r="I191" s="29">
        <v>5.2957064369334596E8</v>
      </c>
      <c r="J191" s="29">
        <v>5.28705910417422E8</v>
      </c>
      <c r="K191" s="29">
        <v>5.27841177141498E8</v>
      </c>
      <c r="L191" s="29">
        <v>5.269764438655742E8</v>
      </c>
      <c r="M191" s="29">
        <v>5.2611171058965033E8</v>
      </c>
      <c r="N191" s="29">
        <v>5.2524697731372637E8</v>
      </c>
      <c r="O191" s="29">
        <v>4.875393788E8</v>
      </c>
      <c r="P191" s="29">
        <v>1.746906424E8</v>
      </c>
      <c r="Q191" s="29">
        <v>7.96406684E8</v>
      </c>
      <c r="R191" s="29">
        <v>2.526697068E8</v>
      </c>
      <c r="S191" s="29">
        <v>3.47785642E8</v>
      </c>
      <c r="T191" s="29">
        <v>3.78050824E8</v>
      </c>
      <c r="U191" s="29">
        <v>5.716496424E8</v>
      </c>
      <c r="V191" s="29">
        <v>6.165418452E8</v>
      </c>
      <c r="W191" s="29">
        <v>7.803829828000001E8</v>
      </c>
      <c r="X191" s="29">
        <v>4.8089757720000005E8</v>
      </c>
      <c r="Y191" s="29">
        <v>4.7298503E8</v>
      </c>
      <c r="Z191" s="29">
        <v>9.391998172E8</v>
      </c>
      <c r="AA191" s="29">
        <f t="shared" si="85"/>
        <v>6298799773</v>
      </c>
      <c r="AB191" s="99">
        <f t="shared" si="3"/>
        <v>0.9956265128</v>
      </c>
      <c r="AC191" s="100">
        <f t="shared" si="4"/>
        <v>1.788110846</v>
      </c>
      <c r="AD191" s="5"/>
      <c r="AE191" s="5"/>
      <c r="AF191" s="26"/>
      <c r="AG191" s="26"/>
      <c r="AH191" s="26"/>
      <c r="AI191" s="5"/>
      <c r="AJ191" s="5"/>
      <c r="AK191" s="5"/>
      <c r="AL191" s="5"/>
      <c r="AM191" s="5"/>
      <c r="AN191" s="5"/>
      <c r="AO191" s="5"/>
      <c r="AP191" s="5"/>
      <c r="AQ191" s="5"/>
      <c r="AR191" s="6"/>
      <c r="AS191" s="6"/>
    </row>
    <row r="192" ht="11.25" customHeight="1">
      <c r="A192" s="28" t="s">
        <v>206</v>
      </c>
      <c r="B192" s="29">
        <v>5.680676621099816E9</v>
      </c>
      <c r="C192" s="29">
        <v>4.651014687671888E8</v>
      </c>
      <c r="D192" s="29">
        <v>4.643250055472102E8</v>
      </c>
      <c r="E192" s="29">
        <v>4.7861909916844577E8</v>
      </c>
      <c r="F192" s="29">
        <v>4.778426359484671E8</v>
      </c>
      <c r="G192" s="29">
        <v>4.770661727284884E8</v>
      </c>
      <c r="H192" s="29">
        <v>4.762897095085098E8</v>
      </c>
      <c r="I192" s="29">
        <v>4.7551324628853124E8</v>
      </c>
      <c r="J192" s="29">
        <v>4.7473678306855255E8</v>
      </c>
      <c r="K192" s="29">
        <v>4.7396031984857386E8</v>
      </c>
      <c r="L192" s="29">
        <v>4.731838566285953E8</v>
      </c>
      <c r="M192" s="29">
        <v>4.7240739340861666E8</v>
      </c>
      <c r="N192" s="29">
        <v>4.7163093018863803E8</v>
      </c>
      <c r="O192" s="29">
        <v>3.4276727520000005E8</v>
      </c>
      <c r="P192" s="29">
        <v>9.00980164E7</v>
      </c>
      <c r="Q192" s="29">
        <v>7.77965022E8</v>
      </c>
      <c r="R192" s="29">
        <v>1.745581864E8</v>
      </c>
      <c r="S192" s="29">
        <v>1.006164764E8</v>
      </c>
      <c r="T192" s="29">
        <v>5.087843888E8</v>
      </c>
      <c r="U192" s="29">
        <v>4.1569840120000005E8</v>
      </c>
      <c r="V192" s="29">
        <v>3.9550304720000005E8</v>
      </c>
      <c r="W192" s="29">
        <v>5.484144596E8</v>
      </c>
      <c r="X192" s="29">
        <v>3.8521021240000004E8</v>
      </c>
      <c r="Y192" s="29">
        <v>4.06449352E8</v>
      </c>
      <c r="Z192" s="29">
        <v>5.445142716E8</v>
      </c>
      <c r="AA192" s="29">
        <f t="shared" si="85"/>
        <v>4690579109</v>
      </c>
      <c r="AB192" s="99">
        <f t="shared" si="3"/>
        <v>0.82570782</v>
      </c>
      <c r="AC192" s="100">
        <f t="shared" si="4"/>
        <v>1.154534694</v>
      </c>
      <c r="AD192" s="5"/>
      <c r="AE192" s="5"/>
      <c r="AF192" s="26"/>
      <c r="AG192" s="26"/>
      <c r="AH192" s="26"/>
      <c r="AI192" s="5"/>
      <c r="AJ192" s="5"/>
      <c r="AK192" s="5"/>
      <c r="AL192" s="5"/>
      <c r="AM192" s="5"/>
      <c r="AN192" s="5"/>
      <c r="AO192" s="5"/>
      <c r="AP192" s="5"/>
      <c r="AQ192" s="5"/>
      <c r="AR192" s="6"/>
      <c r="AS192" s="6"/>
    </row>
    <row r="193" ht="11.25" customHeight="1">
      <c r="A193" s="95" t="s">
        <v>208</v>
      </c>
      <c r="B193" s="96">
        <f t="shared" ref="B193:AA193" si="86">B194+B195</f>
        <v>409191039516</v>
      </c>
      <c r="C193" s="96">
        <f t="shared" si="86"/>
        <v>33502233304</v>
      </c>
      <c r="D193" s="96">
        <f t="shared" si="86"/>
        <v>33446303031</v>
      </c>
      <c r="E193" s="96">
        <f t="shared" si="86"/>
        <v>34475936545</v>
      </c>
      <c r="F193" s="96">
        <f t="shared" si="86"/>
        <v>34420006272</v>
      </c>
      <c r="G193" s="96">
        <f t="shared" si="86"/>
        <v>34364076000</v>
      </c>
      <c r="H193" s="96">
        <f t="shared" si="86"/>
        <v>34308145727</v>
      </c>
      <c r="I193" s="96">
        <f t="shared" si="86"/>
        <v>34252215454</v>
      </c>
      <c r="J193" s="96">
        <f t="shared" si="86"/>
        <v>34196285182</v>
      </c>
      <c r="K193" s="96">
        <f t="shared" si="86"/>
        <v>34140354909</v>
      </c>
      <c r="L193" s="96">
        <f t="shared" si="86"/>
        <v>34084424636</v>
      </c>
      <c r="M193" s="96">
        <f t="shared" si="86"/>
        <v>34028494364</v>
      </c>
      <c r="N193" s="96">
        <f t="shared" si="86"/>
        <v>33972564091</v>
      </c>
      <c r="O193" s="96">
        <f t="shared" si="86"/>
        <v>36399387678</v>
      </c>
      <c r="P193" s="96">
        <f t="shared" si="86"/>
        <v>14409506475</v>
      </c>
      <c r="Q193" s="96">
        <f t="shared" si="86"/>
        <v>34828912053</v>
      </c>
      <c r="R193" s="96">
        <f t="shared" si="86"/>
        <v>30229174317</v>
      </c>
      <c r="S193" s="96">
        <f t="shared" si="86"/>
        <v>36151509159</v>
      </c>
      <c r="T193" s="96">
        <f t="shared" si="86"/>
        <v>33049680641</v>
      </c>
      <c r="U193" s="96">
        <f t="shared" si="86"/>
        <v>43363536844</v>
      </c>
      <c r="V193" s="96">
        <f t="shared" si="86"/>
        <v>38497575056</v>
      </c>
      <c r="W193" s="96">
        <f t="shared" si="86"/>
        <v>48097217444</v>
      </c>
      <c r="X193" s="96">
        <f t="shared" si="86"/>
        <v>30910669261</v>
      </c>
      <c r="Y193" s="96">
        <f t="shared" si="86"/>
        <v>28461026026</v>
      </c>
      <c r="Z193" s="96">
        <f t="shared" si="86"/>
        <v>41540130819</v>
      </c>
      <c r="AA193" s="96">
        <f t="shared" si="86"/>
        <v>415938325773</v>
      </c>
      <c r="AB193" s="97">
        <f t="shared" si="3"/>
        <v>1.01648933</v>
      </c>
      <c r="AC193" s="98">
        <f t="shared" si="4"/>
        <v>1.222755242</v>
      </c>
      <c r="AD193" s="5"/>
      <c r="AE193" s="5"/>
      <c r="AF193" s="26"/>
      <c r="AG193" s="26"/>
      <c r="AH193" s="26"/>
      <c r="AI193" s="26"/>
      <c r="AJ193" s="26"/>
      <c r="AK193" s="5"/>
      <c r="AL193" s="5"/>
      <c r="AM193" s="5"/>
      <c r="AN193" s="5"/>
      <c r="AO193" s="5"/>
      <c r="AP193" s="5"/>
      <c r="AQ193" s="5"/>
      <c r="AR193" s="6"/>
      <c r="AS193" s="6"/>
    </row>
    <row r="194" ht="11.25" customHeight="1">
      <c r="A194" s="28" t="s">
        <v>209</v>
      </c>
      <c r="B194" s="29">
        <v>3.471101779017872E9</v>
      </c>
      <c r="C194" s="63">
        <v>2.8419405703629947E8</v>
      </c>
      <c r="D194" s="63">
        <v>2.8371960952872634E8</v>
      </c>
      <c r="E194" s="63">
        <v>2.924538250293638E8</v>
      </c>
      <c r="F194" s="63">
        <v>2.919793775217906E8</v>
      </c>
      <c r="G194" s="63">
        <v>2.9150493001421744E8</v>
      </c>
      <c r="H194" s="63">
        <v>2.9103048250664437E8</v>
      </c>
      <c r="I194" s="63">
        <v>2.9055603499907124E8</v>
      </c>
      <c r="J194" s="63">
        <v>2.9008158749149805E8</v>
      </c>
      <c r="K194" s="63">
        <v>2.896071399839249E8</v>
      </c>
      <c r="L194" s="63">
        <v>2.891326924763518E8</v>
      </c>
      <c r="M194" s="63">
        <v>2.886582449687787E8</v>
      </c>
      <c r="N194" s="63">
        <v>2.8818379746120554E8</v>
      </c>
      <c r="O194" s="29">
        <v>3.919781E8</v>
      </c>
      <c r="P194" s="29">
        <v>1.23805137E8</v>
      </c>
      <c r="Q194" s="29">
        <v>2.23047369E8</v>
      </c>
      <c r="R194" s="29">
        <v>-4.4857106E7</v>
      </c>
      <c r="S194" s="29">
        <v>2.01759373E8</v>
      </c>
      <c r="T194" s="29">
        <v>1.21129952E8</v>
      </c>
      <c r="U194" s="29">
        <v>3.87379069E8</v>
      </c>
      <c r="V194" s="29">
        <v>8.867145E7</v>
      </c>
      <c r="W194" s="29">
        <v>2.91400547E8</v>
      </c>
      <c r="X194" s="29">
        <v>1.15984858E8</v>
      </c>
      <c r="Y194" s="29">
        <v>1.626528116E9</v>
      </c>
      <c r="Z194" s="29">
        <v>2.63994624E8</v>
      </c>
      <c r="AA194" s="29">
        <f t="shared" ref="AA194:AA195" si="87">+O194+P194+Q194+R194+S194+T194+U194+V194+W194+X194+Y194+Z194</f>
        <v>3790821489</v>
      </c>
      <c r="AB194" s="99">
        <f t="shared" si="3"/>
        <v>1.092108999</v>
      </c>
      <c r="AC194" s="100">
        <f t="shared" si="4"/>
        <v>0.9160633815</v>
      </c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6"/>
      <c r="AS194" s="6"/>
    </row>
    <row r="195" ht="11.25" customHeight="1">
      <c r="A195" s="28" t="s">
        <v>210</v>
      </c>
      <c r="B195" s="29">
        <v>4.057199377367063E11</v>
      </c>
      <c r="C195" s="63">
        <v>3.3218039247046726E10</v>
      </c>
      <c r="D195" s="63">
        <v>3.316258342192645E10</v>
      </c>
      <c r="E195" s="63">
        <v>3.4183482719814583E10</v>
      </c>
      <c r="F195" s="63">
        <v>3.41280268946943E10</v>
      </c>
      <c r="G195" s="63">
        <v>3.4072571069574017E10</v>
      </c>
      <c r="H195" s="63">
        <v>3.401711524445374E10</v>
      </c>
      <c r="I195" s="63">
        <v>3.3961659419333466E10</v>
      </c>
      <c r="J195" s="63">
        <v>3.390620359421318E10</v>
      </c>
      <c r="K195" s="63">
        <v>3.3850747769092896E10</v>
      </c>
      <c r="L195" s="63">
        <v>3.3795291943972622E10</v>
      </c>
      <c r="M195" s="63">
        <v>3.3739836118852345E10</v>
      </c>
      <c r="N195" s="63">
        <v>3.368438029373206E10</v>
      </c>
      <c r="O195" s="29">
        <v>3.6007409578E10</v>
      </c>
      <c r="P195" s="29">
        <v>1.4285701338E10</v>
      </c>
      <c r="Q195" s="29">
        <v>3.4605864684E10</v>
      </c>
      <c r="R195" s="29">
        <v>3.0274031423E10</v>
      </c>
      <c r="S195" s="29">
        <v>3.5949749786E10</v>
      </c>
      <c r="T195" s="29">
        <v>3.2928550689E10</v>
      </c>
      <c r="U195" s="29">
        <v>4.2976157775E10</v>
      </c>
      <c r="V195" s="29">
        <v>3.8408903606E10</v>
      </c>
      <c r="W195" s="29">
        <v>4.7805816897E10</v>
      </c>
      <c r="X195" s="29">
        <v>3.0794684403E10</v>
      </c>
      <c r="Y195" s="29">
        <v>2.683449791E10</v>
      </c>
      <c r="Z195" s="29">
        <v>4.1276136195E10</v>
      </c>
      <c r="AA195" s="29">
        <f t="shared" si="87"/>
        <v>412147504284</v>
      </c>
      <c r="AB195" s="99">
        <f t="shared" si="3"/>
        <v>1.015842373</v>
      </c>
      <c r="AC195" s="100">
        <f t="shared" si="4"/>
        <v>1.225379117</v>
      </c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6"/>
      <c r="AS195" s="6"/>
    </row>
    <row r="196" ht="11.25" customHeight="1">
      <c r="A196" s="95" t="s">
        <v>211</v>
      </c>
      <c r="B196" s="96">
        <f t="shared" ref="B196:AA196" si="88">B197</f>
        <v>2757491717</v>
      </c>
      <c r="C196" s="96">
        <f t="shared" si="88"/>
        <v>225767726.8</v>
      </c>
      <c r="D196" s="96">
        <f t="shared" si="88"/>
        <v>225390819.1</v>
      </c>
      <c r="E196" s="96">
        <f t="shared" si="88"/>
        <v>232329401.9</v>
      </c>
      <c r="F196" s="96">
        <f t="shared" si="88"/>
        <v>231952494.1</v>
      </c>
      <c r="G196" s="96">
        <f t="shared" si="88"/>
        <v>231575586.4</v>
      </c>
      <c r="H196" s="96">
        <f t="shared" si="88"/>
        <v>231198678.7</v>
      </c>
      <c r="I196" s="96">
        <f t="shared" si="88"/>
        <v>230821771</v>
      </c>
      <c r="J196" s="96">
        <f t="shared" si="88"/>
        <v>230444863.2</v>
      </c>
      <c r="K196" s="96">
        <f t="shared" si="88"/>
        <v>230067955.5</v>
      </c>
      <c r="L196" s="96">
        <f t="shared" si="88"/>
        <v>229691047.8</v>
      </c>
      <c r="M196" s="96">
        <f t="shared" si="88"/>
        <v>229314140.1</v>
      </c>
      <c r="N196" s="96">
        <f t="shared" si="88"/>
        <v>228937232.3</v>
      </c>
      <c r="O196" s="96">
        <f t="shared" si="88"/>
        <v>946954597</v>
      </c>
      <c r="P196" s="96">
        <f t="shared" si="88"/>
        <v>-855645480</v>
      </c>
      <c r="Q196" s="96">
        <f t="shared" si="88"/>
        <v>1041170421</v>
      </c>
      <c r="R196" s="96">
        <f t="shared" si="88"/>
        <v>54740069</v>
      </c>
      <c r="S196" s="96">
        <f t="shared" si="88"/>
        <v>750349</v>
      </c>
      <c r="T196" s="96">
        <f t="shared" si="88"/>
        <v>-448381</v>
      </c>
      <c r="U196" s="96">
        <f t="shared" si="88"/>
        <v>-3095847</v>
      </c>
      <c r="V196" s="96">
        <f t="shared" si="88"/>
        <v>-15216069</v>
      </c>
      <c r="W196" s="96">
        <f t="shared" si="88"/>
        <v>-12875909</v>
      </c>
      <c r="X196" s="96">
        <f t="shared" si="88"/>
        <v>-88095</v>
      </c>
      <c r="Y196" s="96">
        <f t="shared" si="88"/>
        <v>-74829</v>
      </c>
      <c r="Z196" s="96">
        <f t="shared" si="88"/>
        <v>-45386579</v>
      </c>
      <c r="AA196" s="96">
        <f t="shared" si="88"/>
        <v>1110784247</v>
      </c>
      <c r="AB196" s="97">
        <f t="shared" si="3"/>
        <v>0.4028241464</v>
      </c>
      <c r="AC196" s="98">
        <f t="shared" si="4"/>
        <v>-0.1982490071</v>
      </c>
      <c r="AD196" s="5"/>
      <c r="AE196" s="5"/>
      <c r="AF196" s="26"/>
      <c r="AG196" s="26"/>
      <c r="AH196" s="26"/>
      <c r="AI196" s="5"/>
      <c r="AJ196" s="5"/>
      <c r="AK196" s="5"/>
      <c r="AL196" s="5"/>
      <c r="AM196" s="5"/>
      <c r="AN196" s="5"/>
      <c r="AO196" s="5"/>
      <c r="AP196" s="5"/>
      <c r="AQ196" s="5"/>
      <c r="AR196" s="6"/>
      <c r="AS196" s="6"/>
    </row>
    <row r="197" ht="11.25" customHeight="1">
      <c r="A197" s="28" t="s">
        <v>212</v>
      </c>
      <c r="B197" s="29">
        <v>2.757491716947411E9</v>
      </c>
      <c r="C197" s="29">
        <v>2.257677268411901E8</v>
      </c>
      <c r="D197" s="29">
        <v>2.2539081911691433E8</v>
      </c>
      <c r="E197" s="29">
        <v>2.3232940185817176E8</v>
      </c>
      <c r="F197" s="29">
        <v>2.3195249413389596E8</v>
      </c>
      <c r="G197" s="29">
        <v>2.3157558640962014E8</v>
      </c>
      <c r="H197" s="29">
        <v>2.311986786853444E8</v>
      </c>
      <c r="I197" s="29">
        <v>2.3082177096106863E8</v>
      </c>
      <c r="J197" s="29">
        <v>2.304448632367928E8</v>
      </c>
      <c r="K197" s="29">
        <v>2.30067955512517E8</v>
      </c>
      <c r="L197" s="29">
        <v>2.2969104778824124E8</v>
      </c>
      <c r="M197" s="29">
        <v>2.2931414006396547E8</v>
      </c>
      <c r="N197" s="29">
        <v>2.2893723233968967E8</v>
      </c>
      <c r="O197" s="29">
        <v>9.46954597E8</v>
      </c>
      <c r="P197" s="29">
        <v>-8.5564548E8</v>
      </c>
      <c r="Q197" s="29">
        <v>1.041170421E9</v>
      </c>
      <c r="R197" s="29">
        <v>5.4740069E7</v>
      </c>
      <c r="S197" s="29">
        <v>750349.0</v>
      </c>
      <c r="T197" s="29">
        <v>-448381.0</v>
      </c>
      <c r="U197" s="29">
        <v>-3095847.0</v>
      </c>
      <c r="V197" s="29">
        <v>-1.5216069E7</v>
      </c>
      <c r="W197" s="29">
        <v>-1.2875909E7</v>
      </c>
      <c r="X197" s="29">
        <v>-88095.0</v>
      </c>
      <c r="Y197" s="29">
        <v>-74829.0</v>
      </c>
      <c r="Z197" s="29">
        <v>-4.5386579E7</v>
      </c>
      <c r="AA197" s="29">
        <f>+O197+P197+Q197+R197+S197+T197+U197+V197+W197+X197+Y197+Z197</f>
        <v>1110784247</v>
      </c>
      <c r="AB197" s="99">
        <f t="shared" si="3"/>
        <v>0.4028241464</v>
      </c>
      <c r="AC197" s="100">
        <f t="shared" si="4"/>
        <v>-0.1982490071</v>
      </c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6"/>
      <c r="AS197" s="6"/>
    </row>
    <row r="198" ht="11.25" customHeight="1">
      <c r="A198" s="95" t="s">
        <v>213</v>
      </c>
      <c r="B198" s="96">
        <f t="shared" ref="B198:AA198" si="89">+B199</f>
        <v>0</v>
      </c>
      <c r="C198" s="96">
        <f t="shared" si="89"/>
        <v>0</v>
      </c>
      <c r="D198" s="96" t="str">
        <f t="shared" si="89"/>
        <v/>
      </c>
      <c r="E198" s="96">
        <f t="shared" si="89"/>
        <v>0</v>
      </c>
      <c r="F198" s="96" t="str">
        <f t="shared" si="89"/>
        <v/>
      </c>
      <c r="G198" s="96" t="str">
        <f t="shared" si="89"/>
        <v/>
      </c>
      <c r="H198" s="96" t="str">
        <f t="shared" si="89"/>
        <v/>
      </c>
      <c r="I198" s="96" t="str">
        <f t="shared" si="89"/>
        <v/>
      </c>
      <c r="J198" s="96" t="str">
        <f t="shared" si="89"/>
        <v/>
      </c>
      <c r="K198" s="96" t="str">
        <f t="shared" si="89"/>
        <v/>
      </c>
      <c r="L198" s="96" t="str">
        <f t="shared" si="89"/>
        <v/>
      </c>
      <c r="M198" s="96">
        <f t="shared" si="89"/>
        <v>0</v>
      </c>
      <c r="N198" s="96">
        <f t="shared" si="89"/>
        <v>0</v>
      </c>
      <c r="O198" s="96">
        <f t="shared" si="89"/>
        <v>0</v>
      </c>
      <c r="P198" s="96">
        <f t="shared" si="89"/>
        <v>0</v>
      </c>
      <c r="Q198" s="96" t="str">
        <f t="shared" si="89"/>
        <v/>
      </c>
      <c r="R198" s="96" t="str">
        <f t="shared" si="89"/>
        <v/>
      </c>
      <c r="S198" s="96" t="str">
        <f t="shared" si="89"/>
        <v/>
      </c>
      <c r="T198" s="96" t="str">
        <f t="shared" si="89"/>
        <v/>
      </c>
      <c r="U198" s="96">
        <f t="shared" si="89"/>
        <v>0</v>
      </c>
      <c r="V198" s="96" t="str">
        <f t="shared" si="89"/>
        <v/>
      </c>
      <c r="W198" s="96" t="str">
        <f t="shared" si="89"/>
        <v/>
      </c>
      <c r="X198" s="96" t="str">
        <f t="shared" si="89"/>
        <v/>
      </c>
      <c r="Y198" s="96">
        <f t="shared" si="89"/>
        <v>0</v>
      </c>
      <c r="Z198" s="96" t="str">
        <f t="shared" si="89"/>
        <v/>
      </c>
      <c r="AA198" s="96">
        <f t="shared" si="89"/>
        <v>0</v>
      </c>
      <c r="AB198" s="97" t="str">
        <f t="shared" si="3"/>
        <v> </v>
      </c>
      <c r="AC198" s="98" t="str">
        <f t="shared" si="4"/>
        <v> </v>
      </c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6"/>
      <c r="AS198" s="6"/>
    </row>
    <row r="199" ht="11.25" customHeight="1">
      <c r="A199" s="28" t="s">
        <v>213</v>
      </c>
      <c r="B199" s="29">
        <v>0.0</v>
      </c>
      <c r="C199" s="29">
        <v>0.0</v>
      </c>
      <c r="D199" s="29"/>
      <c r="E199" s="29">
        <v>0.0</v>
      </c>
      <c r="F199" s="29"/>
      <c r="G199" s="29"/>
      <c r="H199" s="29"/>
      <c r="I199" s="29"/>
      <c r="J199" s="29"/>
      <c r="K199" s="29"/>
      <c r="L199" s="29"/>
      <c r="M199" s="29">
        <v>0.0</v>
      </c>
      <c r="N199" s="29">
        <v>0.0</v>
      </c>
      <c r="O199" s="29">
        <v>0.0</v>
      </c>
      <c r="P199" s="29">
        <v>0.0</v>
      </c>
      <c r="Q199" s="29"/>
      <c r="R199" s="29"/>
      <c r="S199" s="29"/>
      <c r="T199" s="29"/>
      <c r="U199" s="29">
        <v>0.0</v>
      </c>
      <c r="V199" s="29"/>
      <c r="W199" s="29"/>
      <c r="X199" s="29"/>
      <c r="Y199" s="29">
        <v>0.0</v>
      </c>
      <c r="Z199" s="29"/>
      <c r="AA199" s="29">
        <f>+O199+P199+Q199+R199+S199+T199+U199+V199+W199+X199+Y199+Z199</f>
        <v>0</v>
      </c>
      <c r="AB199" s="80" t="str">
        <f t="shared" si="3"/>
        <v> </v>
      </c>
      <c r="AC199" s="81" t="str">
        <f t="shared" si="4"/>
        <v> </v>
      </c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6"/>
      <c r="AS199" s="6"/>
    </row>
    <row r="200" ht="11.25" customHeight="1">
      <c r="A200" s="103" t="s">
        <v>214</v>
      </c>
      <c r="B200" s="96">
        <f t="shared" ref="B200:AA200" si="90">B201+B202+B203+B204+B205</f>
        <v>97000000000</v>
      </c>
      <c r="C200" s="96">
        <f t="shared" si="90"/>
        <v>5000000000</v>
      </c>
      <c r="D200" s="96">
        <f t="shared" si="90"/>
        <v>5000000000</v>
      </c>
      <c r="E200" s="96">
        <f t="shared" si="90"/>
        <v>8700000000</v>
      </c>
      <c r="F200" s="96">
        <f t="shared" si="90"/>
        <v>8700000000</v>
      </c>
      <c r="G200" s="96">
        <f t="shared" si="90"/>
        <v>8700000000</v>
      </c>
      <c r="H200" s="96">
        <f t="shared" si="90"/>
        <v>8700000000</v>
      </c>
      <c r="I200" s="96">
        <f t="shared" si="90"/>
        <v>8700000000</v>
      </c>
      <c r="J200" s="96">
        <f t="shared" si="90"/>
        <v>8700000000</v>
      </c>
      <c r="K200" s="96">
        <f t="shared" si="90"/>
        <v>8700000000</v>
      </c>
      <c r="L200" s="96">
        <f t="shared" si="90"/>
        <v>8700000000</v>
      </c>
      <c r="M200" s="96">
        <f t="shared" si="90"/>
        <v>8700000000</v>
      </c>
      <c r="N200" s="96">
        <f t="shared" si="90"/>
        <v>8700000000</v>
      </c>
      <c r="O200" s="96">
        <f t="shared" si="90"/>
        <v>5025626710</v>
      </c>
      <c r="P200" s="96">
        <f t="shared" si="90"/>
        <v>1628115183</v>
      </c>
      <c r="Q200" s="96">
        <f t="shared" si="90"/>
        <v>2142572105</v>
      </c>
      <c r="R200" s="96">
        <f t="shared" si="90"/>
        <v>3692157624</v>
      </c>
      <c r="S200" s="96">
        <f t="shared" si="90"/>
        <v>2267110546</v>
      </c>
      <c r="T200" s="96">
        <f t="shared" si="90"/>
        <v>4703637939</v>
      </c>
      <c r="U200" s="96">
        <f t="shared" si="90"/>
        <v>10729498329</v>
      </c>
      <c r="V200" s="96">
        <f t="shared" si="90"/>
        <v>14789710986</v>
      </c>
      <c r="W200" s="96">
        <f t="shared" si="90"/>
        <v>11644829179</v>
      </c>
      <c r="X200" s="96">
        <f t="shared" si="90"/>
        <v>7274283682</v>
      </c>
      <c r="Y200" s="96">
        <f t="shared" si="90"/>
        <v>4486736665</v>
      </c>
      <c r="Z200" s="96">
        <f t="shared" si="90"/>
        <v>19690524120</v>
      </c>
      <c r="AA200" s="96">
        <f t="shared" si="90"/>
        <v>88074803068</v>
      </c>
      <c r="AB200" s="97">
        <f t="shared" si="3"/>
        <v>0.9079876605</v>
      </c>
      <c r="AC200" s="98">
        <f t="shared" si="4"/>
        <v>2.263278634</v>
      </c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6"/>
      <c r="AS200" s="6"/>
    </row>
    <row r="201" ht="11.25" customHeight="1">
      <c r="A201" s="28" t="s">
        <v>215</v>
      </c>
      <c r="B201" s="29">
        <v>8.7E10</v>
      </c>
      <c r="C201" s="29"/>
      <c r="D201" s="29"/>
      <c r="E201" s="29">
        <v>8.7E9</v>
      </c>
      <c r="F201" s="29">
        <v>8.7E9</v>
      </c>
      <c r="G201" s="29">
        <v>8.7E9</v>
      </c>
      <c r="H201" s="29">
        <v>8.7E9</v>
      </c>
      <c r="I201" s="29">
        <v>8.7E9</v>
      </c>
      <c r="J201" s="29">
        <v>8.7E9</v>
      </c>
      <c r="K201" s="29">
        <v>8.7E9</v>
      </c>
      <c r="L201" s="29">
        <v>8.7E9</v>
      </c>
      <c r="M201" s="29">
        <v>8.7E9</v>
      </c>
      <c r="N201" s="29">
        <v>8.7E9</v>
      </c>
      <c r="O201" s="29">
        <v>7.35333836E8</v>
      </c>
      <c r="P201" s="29">
        <v>4.23015515E8</v>
      </c>
      <c r="Q201" s="29">
        <v>8.23197697E8</v>
      </c>
      <c r="R201" s="29">
        <v>9.68946739E8</v>
      </c>
      <c r="S201" s="29">
        <v>2.276081828E9</v>
      </c>
      <c r="T201" s="29">
        <v>4.35923658E9</v>
      </c>
      <c r="U201" s="29">
        <v>1.0720090087E10</v>
      </c>
      <c r="V201" s="29">
        <v>1.07407657E10</v>
      </c>
      <c r="W201" s="29">
        <v>1.0672620186E10</v>
      </c>
      <c r="X201" s="29">
        <v>7.609968121E9</v>
      </c>
      <c r="Y201" s="29">
        <v>4.465215513E9</v>
      </c>
      <c r="Z201" s="29">
        <v>7.435484967E9</v>
      </c>
      <c r="AA201" s="29">
        <f t="shared" ref="AA201:AA205" si="91">+O201+P201+Q201+R201+S201+T201+U201+V201+W201+X201+Y201+Z201</f>
        <v>61229956769</v>
      </c>
      <c r="AB201" s="99">
        <f t="shared" si="3"/>
        <v>0.7037926065</v>
      </c>
      <c r="AC201" s="100">
        <f t="shared" si="4"/>
        <v>0.8546534445</v>
      </c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6"/>
      <c r="AS201" s="6"/>
    </row>
    <row r="202" ht="11.25" customHeight="1">
      <c r="A202" s="28" t="s">
        <v>216</v>
      </c>
      <c r="B202" s="29">
        <v>1.0E10</v>
      </c>
      <c r="C202" s="29">
        <v>5.0E9</v>
      </c>
      <c r="D202" s="29">
        <v>5.0E9</v>
      </c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>
        <v>4.290292874E9</v>
      </c>
      <c r="P202" s="29">
        <v>1.205099668E9</v>
      </c>
      <c r="Q202" s="29">
        <v>1.319374408E9</v>
      </c>
      <c r="R202" s="29">
        <v>2.723210885E9</v>
      </c>
      <c r="S202" s="29">
        <v>-8971282.0</v>
      </c>
      <c r="T202" s="29">
        <v>3.44401359E8</v>
      </c>
      <c r="U202" s="29">
        <v>9408242.0</v>
      </c>
      <c r="V202" s="29">
        <v>4.048945286E9</v>
      </c>
      <c r="W202" s="29">
        <v>9.72208993E8</v>
      </c>
      <c r="X202" s="29">
        <v>-3.35684439E8</v>
      </c>
      <c r="Y202" s="29">
        <v>2.1521152E7</v>
      </c>
      <c r="Z202" s="29">
        <v>1.2255039153E10</v>
      </c>
      <c r="AA202" s="29">
        <f t="shared" si="91"/>
        <v>26844846299</v>
      </c>
      <c r="AB202" s="99">
        <f t="shared" si="3"/>
        <v>2.68448463</v>
      </c>
      <c r="AC202" s="100" t="str">
        <f t="shared" si="4"/>
        <v> </v>
      </c>
      <c r="AD202" s="5"/>
      <c r="AE202" s="5"/>
      <c r="AF202" s="48"/>
      <c r="AG202" s="48"/>
      <c r="AH202" s="48"/>
      <c r="AI202" s="5"/>
      <c r="AJ202" s="5"/>
      <c r="AK202" s="5"/>
      <c r="AL202" s="5"/>
      <c r="AM202" s="5"/>
      <c r="AN202" s="5"/>
      <c r="AO202" s="5"/>
      <c r="AP202" s="5"/>
      <c r="AQ202" s="5"/>
      <c r="AR202" s="6"/>
      <c r="AS202" s="6"/>
    </row>
    <row r="203" ht="11.25" customHeight="1">
      <c r="A203" s="28" t="s">
        <v>217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>
        <f t="shared" si="91"/>
        <v>0</v>
      </c>
      <c r="AB203" s="80" t="str">
        <f t="shared" si="3"/>
        <v> </v>
      </c>
      <c r="AC203" s="81" t="str">
        <f t="shared" si="4"/>
        <v> </v>
      </c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6"/>
      <c r="AS203" s="6"/>
    </row>
    <row r="204" ht="11.25" customHeight="1">
      <c r="A204" s="28" t="s">
        <v>218</v>
      </c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>
        <f t="shared" si="91"/>
        <v>0</v>
      </c>
      <c r="AB204" s="80" t="str">
        <f t="shared" si="3"/>
        <v> </v>
      </c>
      <c r="AC204" s="81" t="str">
        <f t="shared" si="4"/>
        <v> </v>
      </c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6"/>
      <c r="AS204" s="6"/>
    </row>
    <row r="205" ht="11.25" customHeight="1">
      <c r="A205" s="28" t="s">
        <v>219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>
        <f t="shared" si="91"/>
        <v>0</v>
      </c>
      <c r="AB205" s="80" t="str">
        <f t="shared" si="3"/>
        <v> </v>
      </c>
      <c r="AC205" s="81" t="str">
        <f t="shared" si="4"/>
        <v> </v>
      </c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6"/>
      <c r="AS205" s="6"/>
    </row>
    <row r="206" ht="11.25" customHeight="1">
      <c r="A206" s="95" t="s">
        <v>220</v>
      </c>
      <c r="B206" s="96">
        <f t="shared" ref="B206:AA206" si="92">+B207</f>
        <v>0</v>
      </c>
      <c r="C206" s="96">
        <f t="shared" si="92"/>
        <v>0</v>
      </c>
      <c r="D206" s="96" t="str">
        <f t="shared" si="92"/>
        <v/>
      </c>
      <c r="E206" s="96" t="str">
        <f t="shared" si="92"/>
        <v/>
      </c>
      <c r="F206" s="96" t="str">
        <f t="shared" si="92"/>
        <v/>
      </c>
      <c r="G206" s="96">
        <f t="shared" si="92"/>
        <v>0</v>
      </c>
      <c r="H206" s="96">
        <f t="shared" si="92"/>
        <v>0</v>
      </c>
      <c r="I206" s="96" t="str">
        <f t="shared" si="92"/>
        <v/>
      </c>
      <c r="J206" s="96" t="str">
        <f t="shared" si="92"/>
        <v/>
      </c>
      <c r="K206" s="96" t="str">
        <f t="shared" si="92"/>
        <v/>
      </c>
      <c r="L206" s="96" t="str">
        <f t="shared" si="92"/>
        <v/>
      </c>
      <c r="M206" s="96">
        <f t="shared" si="92"/>
        <v>0</v>
      </c>
      <c r="N206" s="96">
        <f t="shared" si="92"/>
        <v>0</v>
      </c>
      <c r="O206" s="96">
        <f t="shared" si="92"/>
        <v>0</v>
      </c>
      <c r="P206" s="96" t="str">
        <f t="shared" si="92"/>
        <v/>
      </c>
      <c r="Q206" s="96">
        <f t="shared" si="92"/>
        <v>0</v>
      </c>
      <c r="R206" s="96">
        <f t="shared" si="92"/>
        <v>0</v>
      </c>
      <c r="S206" s="96">
        <f t="shared" si="92"/>
        <v>0</v>
      </c>
      <c r="T206" s="96">
        <f t="shared" si="92"/>
        <v>0</v>
      </c>
      <c r="U206" s="96">
        <f t="shared" si="92"/>
        <v>0</v>
      </c>
      <c r="V206" s="96">
        <f t="shared" si="92"/>
        <v>0</v>
      </c>
      <c r="W206" s="96" t="str">
        <f t="shared" si="92"/>
        <v/>
      </c>
      <c r="X206" s="96">
        <f t="shared" si="92"/>
        <v>0</v>
      </c>
      <c r="Y206" s="96">
        <f t="shared" si="92"/>
        <v>0</v>
      </c>
      <c r="Z206" s="96">
        <f t="shared" si="92"/>
        <v>0</v>
      </c>
      <c r="AA206" s="104">
        <f t="shared" si="92"/>
        <v>0</v>
      </c>
      <c r="AB206" s="105" t="str">
        <f t="shared" si="3"/>
        <v> </v>
      </c>
      <c r="AC206" s="104" t="str">
        <f t="shared" si="4"/>
        <v> </v>
      </c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6"/>
      <c r="AS206" s="6"/>
    </row>
    <row r="207" ht="11.25" customHeight="1">
      <c r="A207" s="28" t="s">
        <v>221</v>
      </c>
      <c r="B207" s="29">
        <v>0.0</v>
      </c>
      <c r="C207" s="29">
        <v>0.0</v>
      </c>
      <c r="D207" s="29"/>
      <c r="E207" s="29"/>
      <c r="F207" s="29"/>
      <c r="G207" s="29">
        <v>0.0</v>
      </c>
      <c r="H207" s="29">
        <v>0.0</v>
      </c>
      <c r="I207" s="29"/>
      <c r="J207" s="29"/>
      <c r="K207" s="29"/>
      <c r="L207" s="29"/>
      <c r="M207" s="29">
        <v>0.0</v>
      </c>
      <c r="N207" s="29">
        <v>0.0</v>
      </c>
      <c r="O207" s="29">
        <v>0.0</v>
      </c>
      <c r="P207" s="29"/>
      <c r="Q207" s="29">
        <v>0.0</v>
      </c>
      <c r="R207" s="29">
        <v>0.0</v>
      </c>
      <c r="S207" s="29">
        <v>0.0</v>
      </c>
      <c r="T207" s="29">
        <v>0.0</v>
      </c>
      <c r="U207" s="29">
        <v>0.0</v>
      </c>
      <c r="V207" s="29">
        <v>0.0</v>
      </c>
      <c r="W207" s="29"/>
      <c r="X207" s="29">
        <v>0.0</v>
      </c>
      <c r="Y207" s="29">
        <v>0.0</v>
      </c>
      <c r="Z207" s="29">
        <v>0.0</v>
      </c>
      <c r="AA207" s="29">
        <f>+O207+P207+Q207+R207+S207+T207+U207+V207+W207+X207+Y207+Z207</f>
        <v>0</v>
      </c>
      <c r="AB207" s="80" t="str">
        <f t="shared" si="3"/>
        <v> </v>
      </c>
      <c r="AC207" s="81" t="str">
        <f t="shared" si="4"/>
        <v> </v>
      </c>
      <c r="AD207" s="5"/>
      <c r="AE207" s="5"/>
      <c r="AF207" s="26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6"/>
      <c r="AS207" s="6"/>
    </row>
    <row r="208" ht="11.25" customHeight="1">
      <c r="A208" s="86" t="s">
        <v>141</v>
      </c>
      <c r="B208" s="106">
        <f>+B209</f>
        <v>0</v>
      </c>
      <c r="C208" s="106"/>
      <c r="D208" s="106"/>
      <c r="E208" s="106"/>
      <c r="F208" s="106"/>
      <c r="G208" s="106"/>
      <c r="H208" s="106"/>
      <c r="I208" s="106"/>
      <c r="J208" s="106">
        <f t="shared" ref="J208:N208" si="93">+J209</f>
        <v>0</v>
      </c>
      <c r="K208" s="106">
        <f t="shared" si="93"/>
        <v>0</v>
      </c>
      <c r="L208" s="106">
        <f t="shared" si="93"/>
        <v>0</v>
      </c>
      <c r="M208" s="106">
        <f t="shared" si="93"/>
        <v>0</v>
      </c>
      <c r="N208" s="106">
        <f t="shared" si="93"/>
        <v>0</v>
      </c>
      <c r="O208" s="106"/>
      <c r="P208" s="106"/>
      <c r="Q208" s="106"/>
      <c r="R208" s="106"/>
      <c r="S208" s="106"/>
      <c r="T208" s="106"/>
      <c r="U208" s="106"/>
      <c r="V208" s="106">
        <f t="shared" ref="V208:AA208" si="94">+V209</f>
        <v>4756788970</v>
      </c>
      <c r="W208" s="106">
        <f t="shared" si="94"/>
        <v>6729055356</v>
      </c>
      <c r="X208" s="106">
        <f t="shared" si="94"/>
        <v>5871717741</v>
      </c>
      <c r="Y208" s="106">
        <f t="shared" si="94"/>
        <v>4889825000</v>
      </c>
      <c r="Z208" s="106">
        <f t="shared" si="94"/>
        <v>7479584685</v>
      </c>
      <c r="AA208" s="106">
        <f t="shared" si="94"/>
        <v>29726971752</v>
      </c>
      <c r="AB208" s="88" t="str">
        <f t="shared" si="3"/>
        <v> </v>
      </c>
      <c r="AC208" s="89" t="str">
        <f t="shared" si="4"/>
        <v> </v>
      </c>
      <c r="AD208" s="5"/>
      <c r="AE208" s="5"/>
      <c r="AF208" s="26"/>
      <c r="AG208" s="26"/>
      <c r="AH208" s="26"/>
      <c r="AI208" s="5"/>
      <c r="AJ208" s="5"/>
      <c r="AK208" s="5"/>
      <c r="AL208" s="5"/>
      <c r="AM208" s="5"/>
      <c r="AN208" s="5"/>
      <c r="AO208" s="5"/>
      <c r="AP208" s="5"/>
      <c r="AQ208" s="5"/>
      <c r="AR208" s="6"/>
      <c r="AS208" s="6"/>
    </row>
    <row r="209" ht="11.25" customHeight="1">
      <c r="A209" s="28" t="s">
        <v>142</v>
      </c>
      <c r="B209" s="29">
        <v>0.0</v>
      </c>
      <c r="C209" s="29"/>
      <c r="D209" s="29"/>
      <c r="E209" s="29"/>
      <c r="F209" s="29"/>
      <c r="G209" s="29"/>
      <c r="H209" s="29"/>
      <c r="I209" s="29"/>
      <c r="J209" s="29">
        <v>0.0</v>
      </c>
      <c r="K209" s="29">
        <v>0.0</v>
      </c>
      <c r="L209" s="29">
        <v>0.0</v>
      </c>
      <c r="M209" s="29">
        <v>0.0</v>
      </c>
      <c r="N209" s="29">
        <v>0.0</v>
      </c>
      <c r="O209" s="29"/>
      <c r="P209" s="29"/>
      <c r="Q209" s="29"/>
      <c r="R209" s="29"/>
      <c r="S209" s="29"/>
      <c r="T209" s="29"/>
      <c r="U209" s="29"/>
      <c r="V209" s="29">
        <v>4.75678897E9</v>
      </c>
      <c r="W209" s="29">
        <v>6.729055356E9</v>
      </c>
      <c r="X209" s="29">
        <v>5.871717741E9</v>
      </c>
      <c r="Y209" s="29">
        <v>4.889825E9</v>
      </c>
      <c r="Z209" s="29">
        <v>7.479584685E9</v>
      </c>
      <c r="AA209" s="29">
        <f>+O209+P209+Q209+R209+S209+T209+U209+V209+W209+X209+Y209+Z209</f>
        <v>29726971752</v>
      </c>
      <c r="AB209" s="80" t="str">
        <f t="shared" si="3"/>
        <v> </v>
      </c>
      <c r="AC209" s="81" t="str">
        <f t="shared" si="4"/>
        <v> </v>
      </c>
      <c r="AD209" s="5"/>
      <c r="AE209" s="5"/>
      <c r="AF209" s="26"/>
      <c r="AG209" s="26"/>
      <c r="AH209" s="26"/>
      <c r="AI209" s="5"/>
      <c r="AJ209" s="5"/>
      <c r="AK209" s="5"/>
      <c r="AL209" s="5"/>
      <c r="AM209" s="5"/>
      <c r="AN209" s="5"/>
      <c r="AO209" s="5"/>
      <c r="AP209" s="5"/>
      <c r="AQ209" s="5"/>
      <c r="AR209" s="6"/>
      <c r="AS209" s="6"/>
    </row>
    <row r="210" ht="11.25" customHeight="1">
      <c r="A210" s="86" t="s">
        <v>39</v>
      </c>
      <c r="B210" s="106">
        <f t="shared" ref="B210:AA210" si="95">B211+B212</f>
        <v>7397788587</v>
      </c>
      <c r="C210" s="106">
        <f t="shared" si="95"/>
        <v>605688823.2</v>
      </c>
      <c r="D210" s="106">
        <f t="shared" si="95"/>
        <v>604677656.5</v>
      </c>
      <c r="E210" s="106">
        <f t="shared" si="95"/>
        <v>623292460.7</v>
      </c>
      <c r="F210" s="106">
        <f t="shared" si="95"/>
        <v>622281294</v>
      </c>
      <c r="G210" s="106">
        <f t="shared" si="95"/>
        <v>621270127.4</v>
      </c>
      <c r="H210" s="106">
        <f t="shared" si="95"/>
        <v>620258960.7</v>
      </c>
      <c r="I210" s="106">
        <f t="shared" si="95"/>
        <v>619247794.1</v>
      </c>
      <c r="J210" s="106">
        <f t="shared" si="95"/>
        <v>618236627.4</v>
      </c>
      <c r="K210" s="106">
        <f t="shared" si="95"/>
        <v>617225460.8</v>
      </c>
      <c r="L210" s="106">
        <f t="shared" si="95"/>
        <v>616214294.1</v>
      </c>
      <c r="M210" s="106">
        <f t="shared" si="95"/>
        <v>615203127.5</v>
      </c>
      <c r="N210" s="106">
        <f t="shared" si="95"/>
        <v>614191960.8</v>
      </c>
      <c r="O210" s="106">
        <f t="shared" si="95"/>
        <v>809227738</v>
      </c>
      <c r="P210" s="106">
        <f t="shared" si="95"/>
        <v>693885971</v>
      </c>
      <c r="Q210" s="106">
        <f t="shared" si="95"/>
        <v>638943374</v>
      </c>
      <c r="R210" s="106">
        <f t="shared" si="95"/>
        <v>276950567</v>
      </c>
      <c r="S210" s="106">
        <f t="shared" si="95"/>
        <v>288794372</v>
      </c>
      <c r="T210" s="106">
        <f t="shared" si="95"/>
        <v>285478341</v>
      </c>
      <c r="U210" s="106">
        <f t="shared" si="95"/>
        <v>674502901</v>
      </c>
      <c r="V210" s="106">
        <f t="shared" si="95"/>
        <v>632561833</v>
      </c>
      <c r="W210" s="106">
        <f t="shared" si="95"/>
        <v>728336817</v>
      </c>
      <c r="X210" s="106">
        <f t="shared" si="95"/>
        <v>681537133</v>
      </c>
      <c r="Y210" s="106">
        <f t="shared" si="95"/>
        <v>833482072</v>
      </c>
      <c r="Z210" s="106">
        <f t="shared" si="95"/>
        <v>755368958</v>
      </c>
      <c r="AA210" s="106">
        <f t="shared" si="95"/>
        <v>7299070077</v>
      </c>
      <c r="AB210" s="88">
        <f t="shared" si="3"/>
        <v>0.986655673</v>
      </c>
      <c r="AC210" s="89">
        <f t="shared" si="4"/>
        <v>1.2298581</v>
      </c>
      <c r="AD210" s="5"/>
      <c r="AE210" s="5"/>
      <c r="AF210" s="26"/>
      <c r="AG210" s="26"/>
      <c r="AH210" s="26"/>
      <c r="AI210" s="5"/>
      <c r="AJ210" s="5"/>
      <c r="AK210" s="5"/>
      <c r="AL210" s="5"/>
      <c r="AM210" s="5"/>
      <c r="AN210" s="5"/>
      <c r="AO210" s="5"/>
      <c r="AP210" s="5"/>
      <c r="AQ210" s="5"/>
      <c r="AR210" s="6"/>
      <c r="AS210" s="6"/>
    </row>
    <row r="211" ht="11.25" customHeight="1">
      <c r="A211" s="28" t="s">
        <v>222</v>
      </c>
      <c r="B211" s="29">
        <v>4.3646952663615675E9</v>
      </c>
      <c r="C211" s="29">
        <v>3.573564056728396E8</v>
      </c>
      <c r="D211" s="29">
        <v>3.5675981734951264E8</v>
      </c>
      <c r="E211" s="29">
        <v>3.67742551788893E8</v>
      </c>
      <c r="F211" s="29">
        <v>3.67145963465566E8</v>
      </c>
      <c r="G211" s="29">
        <v>3.6654937514223903E8</v>
      </c>
      <c r="H211" s="29">
        <v>3.659527868189121E8</v>
      </c>
      <c r="I211" s="29">
        <v>3.6535619849558514E8</v>
      </c>
      <c r="J211" s="29">
        <v>3.6475961017225814E8</v>
      </c>
      <c r="K211" s="29">
        <v>3.6416302184893113E8</v>
      </c>
      <c r="L211" s="29">
        <v>3.6356643352560425E8</v>
      </c>
      <c r="M211" s="29">
        <v>3.629698452022773E8</v>
      </c>
      <c r="N211" s="29">
        <v>3.623732568789503E8</v>
      </c>
      <c r="O211" s="29">
        <v>5.19791846E8</v>
      </c>
      <c r="P211" s="29">
        <v>4.56660897E8</v>
      </c>
      <c r="Q211" s="29">
        <v>4.13416282E8</v>
      </c>
      <c r="R211" s="29">
        <v>1.77031103E8</v>
      </c>
      <c r="S211" s="29">
        <v>1.63597626E8</v>
      </c>
      <c r="T211" s="29">
        <v>1.75632795E8</v>
      </c>
      <c r="U211" s="29">
        <v>3.11073117E8</v>
      </c>
      <c r="V211" s="29">
        <v>3.49496532E8</v>
      </c>
      <c r="W211" s="29">
        <v>3.9282084E8</v>
      </c>
      <c r="X211" s="29">
        <v>3.97648415E8</v>
      </c>
      <c r="Y211" s="29">
        <v>4.60534688E8</v>
      </c>
      <c r="Z211" s="29">
        <v>4.85282948E8</v>
      </c>
      <c r="AA211" s="29">
        <f t="shared" ref="AA211:AA212" si="96">+O211+P211+Q211+R211+S211+T211+U211+V211+W211+X211+Y211+Z211</f>
        <v>4302987089</v>
      </c>
      <c r="AB211" s="99">
        <f t="shared" si="3"/>
        <v>0.9858619735</v>
      </c>
      <c r="AC211" s="100">
        <f t="shared" si="4"/>
        <v>1.339179806</v>
      </c>
      <c r="AD211" s="5"/>
      <c r="AE211" s="5"/>
      <c r="AF211" s="26"/>
      <c r="AG211" s="5"/>
      <c r="AH211" s="5"/>
      <c r="AI211" s="5"/>
      <c r="AJ211" s="5"/>
      <c r="AK211" s="5"/>
      <c r="AL211" s="5"/>
      <c r="AM211" s="5"/>
      <c r="AN211" s="5"/>
      <c r="AO211" s="48"/>
      <c r="AP211" s="5"/>
      <c r="AQ211" s="5"/>
      <c r="AR211" s="6"/>
      <c r="AS211" s="6"/>
    </row>
    <row r="212" ht="11.25" customHeight="1">
      <c r="A212" s="28" t="s">
        <v>40</v>
      </c>
      <c r="B212" s="29">
        <v>3.033093320691937E9</v>
      </c>
      <c r="C212" s="29">
        <v>2.4833241750146478E8</v>
      </c>
      <c r="D212" s="29">
        <v>2.4791783917508507E8</v>
      </c>
      <c r="E212" s="29">
        <v>2.555499088702477E8</v>
      </c>
      <c r="F212" s="29">
        <v>2.5513533054386792E8</v>
      </c>
      <c r="G212" s="29">
        <v>2.5472075221748814E8</v>
      </c>
      <c r="H212" s="29">
        <v>2.5430617389110842E8</v>
      </c>
      <c r="I212" s="29">
        <v>2.5389159556472868E8</v>
      </c>
      <c r="J212" s="29">
        <v>2.534770172383489E8</v>
      </c>
      <c r="K212" s="29">
        <v>2.5306243891196913E8</v>
      </c>
      <c r="L212" s="29">
        <v>2.526478605855894E8</v>
      </c>
      <c r="M212" s="29">
        <v>2.5223328225920966E8</v>
      </c>
      <c r="N212" s="29">
        <v>2.518187039328299E8</v>
      </c>
      <c r="O212" s="29">
        <v>2.89435892E8</v>
      </c>
      <c r="P212" s="29">
        <v>2.37225074E8</v>
      </c>
      <c r="Q212" s="29">
        <v>2.25527092E8</v>
      </c>
      <c r="R212" s="29">
        <v>9.9919464E7</v>
      </c>
      <c r="S212" s="29">
        <v>1.25196746E8</v>
      </c>
      <c r="T212" s="29">
        <v>1.09845546E8</v>
      </c>
      <c r="U212" s="29">
        <v>3.63429784E8</v>
      </c>
      <c r="V212" s="29">
        <v>2.83065301E8</v>
      </c>
      <c r="W212" s="29">
        <v>3.35515977E8</v>
      </c>
      <c r="X212" s="29">
        <v>2.83888718E8</v>
      </c>
      <c r="Y212" s="29">
        <v>3.72947384E8</v>
      </c>
      <c r="Z212" s="29">
        <v>2.7008601E8</v>
      </c>
      <c r="AA212" s="29">
        <f t="shared" si="96"/>
        <v>2996082988</v>
      </c>
      <c r="AB212" s="99">
        <f t="shared" si="3"/>
        <v>0.9877978259</v>
      </c>
      <c r="AC212" s="100">
        <f t="shared" si="4"/>
        <v>1.072541498</v>
      </c>
      <c r="AD212" s="5"/>
      <c r="AE212" s="5"/>
      <c r="AF212" s="26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6"/>
      <c r="AS212" s="6"/>
    </row>
    <row r="213" ht="11.25" customHeight="1">
      <c r="A213" s="86" t="s">
        <v>223</v>
      </c>
      <c r="B213" s="106">
        <f t="shared" ref="B213:AA213" si="97">B214+B215+B216+B217</f>
        <v>98095824635</v>
      </c>
      <c r="C213" s="106">
        <f t="shared" si="97"/>
        <v>8031527785</v>
      </c>
      <c r="D213" s="106">
        <f t="shared" si="97"/>
        <v>8018119558</v>
      </c>
      <c r="E213" s="106">
        <f t="shared" si="97"/>
        <v>8264954749</v>
      </c>
      <c r="F213" s="106">
        <f t="shared" si="97"/>
        <v>8251546523</v>
      </c>
      <c r="G213" s="106">
        <f t="shared" si="97"/>
        <v>8238138296</v>
      </c>
      <c r="H213" s="106">
        <f t="shared" si="97"/>
        <v>8224730069</v>
      </c>
      <c r="I213" s="106">
        <f t="shared" si="97"/>
        <v>8211321843</v>
      </c>
      <c r="J213" s="106">
        <f t="shared" si="97"/>
        <v>8197913616</v>
      </c>
      <c r="K213" s="106">
        <f t="shared" si="97"/>
        <v>8184505389</v>
      </c>
      <c r="L213" s="106">
        <f t="shared" si="97"/>
        <v>8171097163</v>
      </c>
      <c r="M213" s="106">
        <f t="shared" si="97"/>
        <v>8157688936</v>
      </c>
      <c r="N213" s="106">
        <f t="shared" si="97"/>
        <v>8144280709</v>
      </c>
      <c r="O213" s="106">
        <f t="shared" si="97"/>
        <v>6303562895</v>
      </c>
      <c r="P213" s="106">
        <f t="shared" si="97"/>
        <v>-505166786</v>
      </c>
      <c r="Q213" s="106">
        <f t="shared" si="97"/>
        <v>8216219896</v>
      </c>
      <c r="R213" s="106">
        <f t="shared" si="97"/>
        <v>15675485</v>
      </c>
      <c r="S213" s="106">
        <f t="shared" si="97"/>
        <v>12794268</v>
      </c>
      <c r="T213" s="106">
        <f t="shared" si="97"/>
        <v>21266279584</v>
      </c>
      <c r="U213" s="106">
        <f t="shared" si="97"/>
        <v>13480405799</v>
      </c>
      <c r="V213" s="106">
        <f t="shared" si="97"/>
        <v>10497335312</v>
      </c>
      <c r="W213" s="106">
        <f t="shared" si="97"/>
        <v>5936710322</v>
      </c>
      <c r="X213" s="106">
        <f t="shared" si="97"/>
        <v>6580578925</v>
      </c>
      <c r="Y213" s="106">
        <f t="shared" si="97"/>
        <v>6663213286</v>
      </c>
      <c r="Z213" s="106">
        <f t="shared" si="97"/>
        <v>1023534811</v>
      </c>
      <c r="AA213" s="106">
        <f t="shared" si="97"/>
        <v>79491143797</v>
      </c>
      <c r="AB213" s="88">
        <f t="shared" si="3"/>
        <v>0.8103417663</v>
      </c>
      <c r="AC213" s="89">
        <f t="shared" si="4"/>
        <v>0.1256752864</v>
      </c>
      <c r="AD213" s="5"/>
      <c r="AE213" s="5"/>
      <c r="AF213" s="19"/>
      <c r="AG213" s="26"/>
      <c r="AH213" s="26"/>
      <c r="AI213" s="26"/>
      <c r="AJ213" s="26"/>
      <c r="AK213" s="5"/>
      <c r="AL213" s="5"/>
      <c r="AM213" s="5"/>
      <c r="AN213" s="5"/>
      <c r="AO213" s="5"/>
      <c r="AP213" s="5"/>
      <c r="AQ213" s="5"/>
      <c r="AR213" s="6"/>
      <c r="AS213" s="6"/>
    </row>
    <row r="214" ht="11.25" customHeight="1">
      <c r="A214" s="28" t="s">
        <v>224</v>
      </c>
      <c r="B214" s="29">
        <v>8.222867131746451E10</v>
      </c>
      <c r="C214" s="29">
        <v>6.732415582762522E9</v>
      </c>
      <c r="D214" s="29">
        <v>6.721176157749562E9</v>
      </c>
      <c r="E214" s="29">
        <v>6.928085370253562E9</v>
      </c>
      <c r="F214" s="29">
        <v>6.916845945240602E9</v>
      </c>
      <c r="G214" s="29">
        <v>6.905606520227642E9</v>
      </c>
      <c r="H214" s="29">
        <v>6.894367095214683E9</v>
      </c>
      <c r="I214" s="29">
        <v>6.883127670201724E9</v>
      </c>
      <c r="J214" s="29">
        <v>6.871888245188765E9</v>
      </c>
      <c r="K214" s="29">
        <v>6.860648820175804E9</v>
      </c>
      <c r="L214" s="29">
        <v>6.849409395162846E9</v>
      </c>
      <c r="M214" s="29">
        <v>6.838169970149886E9</v>
      </c>
      <c r="N214" s="29">
        <v>6.826930545136927E9</v>
      </c>
      <c r="O214" s="29">
        <v>6.284717092E9</v>
      </c>
      <c r="P214" s="29">
        <v>-5.19318814E8</v>
      </c>
      <c r="Q214" s="29">
        <v>8.201710611E9</v>
      </c>
      <c r="R214" s="29">
        <v>0.0</v>
      </c>
      <c r="S214" s="29"/>
      <c r="T214" s="29">
        <v>2.1252634211E10</v>
      </c>
      <c r="U214" s="29">
        <v>1.3466485944E10</v>
      </c>
      <c r="V214" s="29">
        <v>1.0482849519E10</v>
      </c>
      <c r="W214" s="29">
        <v>5.92286194E9</v>
      </c>
      <c r="X214" s="29">
        <v>6.566130859E9</v>
      </c>
      <c r="Y214" s="29">
        <v>6.663213286E9</v>
      </c>
      <c r="Z214" s="29">
        <v>2.62466258E8</v>
      </c>
      <c r="AA214" s="29">
        <f t="shared" ref="AA214:AA217" si="98">+O214+P214+Q214+R214+S214+T214+U214+V214+W214+X214+Y214+Z214</f>
        <v>78583750906</v>
      </c>
      <c r="AB214" s="99">
        <f t="shared" si="3"/>
        <v>0.9556733636</v>
      </c>
      <c r="AC214" s="100">
        <f t="shared" si="4"/>
        <v>0.03844571968</v>
      </c>
      <c r="AD214" s="5"/>
      <c r="AE214" s="5"/>
      <c r="AF214" s="5"/>
      <c r="AG214" s="19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6"/>
      <c r="AS214" s="6"/>
    </row>
    <row r="215" ht="11.25" customHeight="1">
      <c r="A215" s="28" t="s">
        <v>225</v>
      </c>
      <c r="B215" s="29">
        <v>1.4461923762191187E10</v>
      </c>
      <c r="C215" s="29">
        <v>1.1840600040514154E9</v>
      </c>
      <c r="D215" s="29">
        <v>1.1820832761648521E9</v>
      </c>
      <c r="E215" s="29">
        <v>1.2184733236870275E9</v>
      </c>
      <c r="F215" s="29">
        <v>1.216496595800464E9</v>
      </c>
      <c r="G215" s="29">
        <v>1.2145198679139004E9</v>
      </c>
      <c r="H215" s="29">
        <v>1.2125431400273373E9</v>
      </c>
      <c r="I215" s="29">
        <v>1.210566412140774E9</v>
      </c>
      <c r="J215" s="29">
        <v>1.2085896842542105E9</v>
      </c>
      <c r="K215" s="29">
        <v>1.206612956367647E9</v>
      </c>
      <c r="L215" s="29">
        <v>1.2046362284810839E9</v>
      </c>
      <c r="M215" s="29">
        <v>1.2026595005945206E9</v>
      </c>
      <c r="N215" s="29">
        <v>1.200682772707957E9</v>
      </c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>
        <v>0.0</v>
      </c>
      <c r="Z215" s="29">
        <v>7.4525229E8</v>
      </c>
      <c r="AA215" s="29">
        <f t="shared" si="98"/>
        <v>745252290</v>
      </c>
      <c r="AB215" s="99">
        <f t="shared" si="3"/>
        <v>0.05153203006</v>
      </c>
      <c r="AC215" s="100">
        <f t="shared" si="4"/>
        <v>0.6206904163</v>
      </c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6"/>
      <c r="AS215" s="6"/>
    </row>
    <row r="216" ht="11.25" customHeight="1">
      <c r="A216" s="28" t="s">
        <v>226</v>
      </c>
      <c r="B216" s="29">
        <v>9.753522580229045E8</v>
      </c>
      <c r="C216" s="29">
        <v>7.985629142959729E7</v>
      </c>
      <c r="D216" s="29">
        <v>7.972297541719396E7</v>
      </c>
      <c r="E216" s="29">
        <v>8.217722117342637E7</v>
      </c>
      <c r="F216" s="29">
        <v>8.204390516102302E7</v>
      </c>
      <c r="G216" s="29">
        <v>8.191058914861968E7</v>
      </c>
      <c r="H216" s="29">
        <v>8.177727313621634E7</v>
      </c>
      <c r="I216" s="29">
        <v>8.164395712381302E7</v>
      </c>
      <c r="J216" s="29">
        <v>8.151064111140966E7</v>
      </c>
      <c r="K216" s="29">
        <v>8.137732509900633E7</v>
      </c>
      <c r="L216" s="29">
        <v>8.1244009086603E7</v>
      </c>
      <c r="M216" s="29">
        <v>8.111069307419966E7</v>
      </c>
      <c r="N216" s="29">
        <v>8.097737706179632E7</v>
      </c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>
        <v>0.0</v>
      </c>
      <c r="Z216" s="29"/>
      <c r="AA216" s="29">
        <f t="shared" si="98"/>
        <v>0</v>
      </c>
      <c r="AB216" s="99">
        <f t="shared" si="3"/>
        <v>0</v>
      </c>
      <c r="AC216" s="100">
        <f t="shared" si="4"/>
        <v>0</v>
      </c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6"/>
      <c r="AS216" s="6"/>
    </row>
    <row r="217" ht="11.25" customHeight="1">
      <c r="A217" s="28" t="s">
        <v>227</v>
      </c>
      <c r="B217" s="29">
        <v>4.2987729753077495E8</v>
      </c>
      <c r="C217" s="29">
        <v>3.519590636942896E7</v>
      </c>
      <c r="D217" s="29">
        <v>3.51371485958573E7</v>
      </c>
      <c r="E217" s="29">
        <v>3.621883423762139E7</v>
      </c>
      <c r="F217" s="29">
        <v>3.616007646404972E7</v>
      </c>
      <c r="G217" s="29">
        <v>3.610131869047805E7</v>
      </c>
      <c r="H217" s="29">
        <v>3.604256091690638E7</v>
      </c>
      <c r="I217" s="29">
        <v>3.598380314333472E7</v>
      </c>
      <c r="J217" s="29">
        <v>3.592504536976304E7</v>
      </c>
      <c r="K217" s="29">
        <v>3.586628759619137E7</v>
      </c>
      <c r="L217" s="29">
        <v>3.58075298226197E7</v>
      </c>
      <c r="M217" s="29">
        <v>3.574877204904804E7</v>
      </c>
      <c r="N217" s="29">
        <v>3.569001427547637E7</v>
      </c>
      <c r="O217" s="29">
        <v>1.8845803E7</v>
      </c>
      <c r="P217" s="29">
        <v>1.4152028E7</v>
      </c>
      <c r="Q217" s="29">
        <v>1.4509285E7</v>
      </c>
      <c r="R217" s="29">
        <v>1.5675485E7</v>
      </c>
      <c r="S217" s="29">
        <v>1.2794268E7</v>
      </c>
      <c r="T217" s="29">
        <v>1.3645373E7</v>
      </c>
      <c r="U217" s="29">
        <v>1.3919855E7</v>
      </c>
      <c r="V217" s="29">
        <v>1.4485793E7</v>
      </c>
      <c r="W217" s="29">
        <v>1.3848382E7</v>
      </c>
      <c r="X217" s="29">
        <v>1.4448066E7</v>
      </c>
      <c r="Y217" s="29">
        <v>0.0</v>
      </c>
      <c r="Z217" s="29">
        <v>1.5816263E7</v>
      </c>
      <c r="AA217" s="29">
        <f t="shared" si="98"/>
        <v>162140601</v>
      </c>
      <c r="AB217" s="99">
        <f t="shared" si="3"/>
        <v>0.3771787948</v>
      </c>
      <c r="AC217" s="100">
        <f t="shared" si="4"/>
        <v>0.4431565333</v>
      </c>
      <c r="AD217" s="5"/>
      <c r="AE217" s="5"/>
      <c r="AF217" s="5"/>
      <c r="AG217" s="19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6"/>
      <c r="AS217" s="6"/>
    </row>
    <row r="218" ht="18.0" customHeight="1">
      <c r="A218" s="107" t="s">
        <v>228</v>
      </c>
      <c r="B218" s="108">
        <f t="shared" ref="B218:AA218" si="99">B6-B25</f>
        <v>160690874019</v>
      </c>
      <c r="C218" s="108">
        <f t="shared" si="99"/>
        <v>9815472129</v>
      </c>
      <c r="D218" s="108">
        <f t="shared" si="99"/>
        <v>9800021658</v>
      </c>
      <c r="E218" s="108">
        <f t="shared" si="99"/>
        <v>1362001347</v>
      </c>
      <c r="F218" s="108">
        <f t="shared" si="99"/>
        <v>1346550876</v>
      </c>
      <c r="G218" s="108">
        <f t="shared" si="99"/>
        <v>1331100405</v>
      </c>
      <c r="H218" s="108">
        <f t="shared" si="99"/>
        <v>1315649934</v>
      </c>
      <c r="I218" s="108">
        <f t="shared" si="99"/>
        <v>1300199463</v>
      </c>
      <c r="J218" s="108">
        <f t="shared" si="99"/>
        <v>1284748993</v>
      </c>
      <c r="K218" s="108">
        <f t="shared" si="99"/>
        <v>1269298522</v>
      </c>
      <c r="L218" s="108">
        <f t="shared" si="99"/>
        <v>1253848051</v>
      </c>
      <c r="M218" s="108">
        <f t="shared" si="99"/>
        <v>1238397580</v>
      </c>
      <c r="N218" s="108">
        <f t="shared" si="99"/>
        <v>129373585061</v>
      </c>
      <c r="O218" s="108">
        <f t="shared" si="99"/>
        <v>8336126961</v>
      </c>
      <c r="P218" s="108">
        <f t="shared" si="99"/>
        <v>33162552644</v>
      </c>
      <c r="Q218" s="108">
        <f t="shared" si="99"/>
        <v>41846665369</v>
      </c>
      <c r="R218" s="108">
        <f t="shared" si="99"/>
        <v>69519926996</v>
      </c>
      <c r="S218" s="108">
        <f t="shared" si="99"/>
        <v>-20405316217</v>
      </c>
      <c r="T218" s="108">
        <f t="shared" si="99"/>
        <v>-47937021823</v>
      </c>
      <c r="U218" s="108">
        <f t="shared" si="99"/>
        <v>-55194262257</v>
      </c>
      <c r="V218" s="108">
        <f t="shared" si="99"/>
        <v>22069004282</v>
      </c>
      <c r="W218" s="108">
        <f t="shared" si="99"/>
        <v>50826736561</v>
      </c>
      <c r="X218" s="108">
        <f t="shared" si="99"/>
        <v>15838331933</v>
      </c>
      <c r="Y218" s="108">
        <f t="shared" si="99"/>
        <v>29241182208</v>
      </c>
      <c r="Z218" s="108">
        <f t="shared" si="99"/>
        <v>30101290849</v>
      </c>
      <c r="AA218" s="108">
        <f t="shared" si="99"/>
        <v>164328151944</v>
      </c>
      <c r="AB218" s="109">
        <f t="shared" si="3"/>
        <v>1.022635249</v>
      </c>
      <c r="AC218" s="110">
        <f t="shared" si="4"/>
        <v>0.2326695271</v>
      </c>
      <c r="AD218" s="5"/>
      <c r="AE218" s="5"/>
      <c r="AF218" s="48"/>
      <c r="AG218" s="48"/>
      <c r="AH218" s="25"/>
      <c r="AI218" s="48"/>
      <c r="AJ218" s="48"/>
      <c r="AK218" s="25"/>
      <c r="AL218" s="27"/>
      <c r="AM218" s="5"/>
      <c r="AN218" s="5"/>
      <c r="AO218" s="5"/>
      <c r="AP218" s="5"/>
      <c r="AQ218" s="5"/>
      <c r="AR218" s="6"/>
      <c r="AS218" s="6"/>
    </row>
    <row r="219" ht="11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19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</row>
    <row r="220" ht="11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19"/>
      <c r="X220" s="19"/>
      <c r="Y220" s="19"/>
      <c r="Z220" s="19"/>
      <c r="AA220" s="19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</row>
    <row r="221" ht="11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19"/>
      <c r="X221" s="19"/>
      <c r="Y221" s="19"/>
      <c r="Z221" s="19"/>
      <c r="AA221" s="19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</row>
    <row r="222" ht="11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</row>
    <row r="223" ht="11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111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2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</row>
    <row r="224" ht="11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111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</row>
    <row r="225" ht="11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</row>
    <row r="226" ht="11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</row>
    <row r="227" ht="11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</row>
    <row r="228" ht="11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</row>
    <row r="229" ht="11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</row>
    <row r="230" ht="11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</row>
    <row r="231" ht="11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</row>
    <row r="232" ht="11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</row>
    <row r="233" ht="11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</row>
    <row r="234" ht="11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</row>
    <row r="235" ht="11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</row>
    <row r="236" ht="11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</row>
    <row r="237" ht="11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</row>
    <row r="238" ht="11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</row>
    <row r="239" ht="11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</row>
    <row r="240" ht="11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</row>
    <row r="241" ht="11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</row>
    <row r="242" ht="11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</row>
    <row r="243" ht="11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</row>
    <row r="244" ht="11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</row>
    <row r="245" ht="11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</row>
    <row r="246" ht="11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</row>
    <row r="247" ht="11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</row>
    <row r="248" ht="11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</row>
    <row r="249" ht="11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</row>
    <row r="250" ht="11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</row>
    <row r="251" ht="11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</row>
    <row r="252" ht="11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</row>
    <row r="253" ht="11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</row>
    <row r="254" ht="11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</row>
    <row r="255" ht="11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</row>
    <row r="256" ht="11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</row>
    <row r="257" ht="11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</row>
    <row r="258" ht="11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</row>
    <row r="259" ht="11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</row>
    <row r="260" ht="11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</row>
    <row r="261" ht="11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</row>
    <row r="262" ht="11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</row>
    <row r="263" ht="11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</row>
    <row r="264" ht="11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</row>
    <row r="265" ht="11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</row>
    <row r="266" ht="11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</row>
    <row r="267" ht="11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</row>
    <row r="268" ht="11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</row>
    <row r="269" ht="11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</row>
    <row r="270" ht="11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</row>
    <row r="271" ht="11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</row>
    <row r="272" ht="11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</row>
    <row r="273" ht="11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</row>
    <row r="274" ht="11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</row>
    <row r="275" ht="11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</row>
    <row r="276" ht="11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</row>
    <row r="277" ht="11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</row>
    <row r="278" ht="11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</row>
    <row r="279" ht="11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</row>
    <row r="280" ht="11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</row>
    <row r="281" ht="11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</row>
    <row r="282" ht="11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</row>
    <row r="283" ht="11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</row>
    <row r="284" ht="11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</row>
    <row r="285" ht="11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</row>
    <row r="286" ht="11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</row>
    <row r="287" ht="11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</row>
    <row r="288" ht="11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</row>
    <row r="289" ht="11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</row>
    <row r="290" ht="11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</row>
    <row r="291" ht="11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</row>
    <row r="292" ht="11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</row>
    <row r="293" ht="11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</row>
    <row r="294" ht="11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</row>
    <row r="295" ht="11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</row>
    <row r="296" ht="11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</row>
    <row r="297" ht="11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</row>
    <row r="298" ht="11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</row>
    <row r="299" ht="11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</row>
    <row r="300" ht="11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</row>
    <row r="301" ht="11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</row>
    <row r="302" ht="11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</row>
    <row r="303" ht="11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</row>
    <row r="304" ht="11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</row>
    <row r="305" ht="11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</row>
    <row r="306" ht="11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</row>
    <row r="307" ht="11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</row>
    <row r="308" ht="11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</row>
    <row r="309" ht="11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</row>
    <row r="310" ht="11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</row>
    <row r="311" ht="11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</row>
    <row r="312" ht="11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</row>
    <row r="313" ht="11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</row>
    <row r="314" ht="11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</row>
    <row r="315" ht="11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</row>
    <row r="316" ht="11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</row>
    <row r="317" ht="11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</row>
    <row r="318" ht="11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</row>
    <row r="319" ht="11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</row>
    <row r="320" ht="11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</row>
    <row r="321" ht="11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</row>
    <row r="322" ht="11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</row>
    <row r="323" ht="11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</row>
    <row r="324" ht="11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</row>
    <row r="325" ht="11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</row>
    <row r="326" ht="11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</row>
    <row r="327" ht="11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</row>
    <row r="328" ht="11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</row>
    <row r="329" ht="11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</row>
    <row r="330" ht="11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</row>
    <row r="331" ht="11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</row>
    <row r="332" ht="11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</row>
    <row r="333" ht="11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</row>
    <row r="334" ht="11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</row>
    <row r="335" ht="11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</row>
    <row r="336" ht="11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</row>
    <row r="337" ht="11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</row>
    <row r="338" ht="11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</row>
    <row r="339" ht="11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</row>
    <row r="340" ht="11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</row>
    <row r="341" ht="11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</row>
    <row r="342" ht="11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</row>
    <row r="343" ht="11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</row>
    <row r="344" ht="11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</row>
    <row r="345" ht="11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</row>
    <row r="346" ht="11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</row>
    <row r="347" ht="11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</row>
    <row r="348" ht="11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</row>
    <row r="349" ht="11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</row>
    <row r="350" ht="11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</row>
    <row r="351" ht="11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</row>
    <row r="352" ht="11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</row>
    <row r="353" ht="11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</row>
    <row r="354" ht="11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</row>
    <row r="355" ht="11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</row>
    <row r="356" ht="11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</row>
    <row r="357" ht="11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</row>
    <row r="358" ht="11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</row>
    <row r="359" ht="11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</row>
    <row r="360" ht="11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</row>
    <row r="361" ht="11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</row>
    <row r="362" ht="11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</row>
    <row r="363" ht="11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</row>
    <row r="364" ht="11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</row>
    <row r="365" ht="11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</row>
    <row r="366" ht="11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</row>
    <row r="367" ht="11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</row>
    <row r="368" ht="11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</row>
    <row r="369" ht="11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</row>
    <row r="370" ht="11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</row>
    <row r="371" ht="11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</row>
    <row r="372" ht="11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</row>
    <row r="373" ht="11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</row>
    <row r="374" ht="11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</row>
    <row r="375" ht="11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</row>
    <row r="376" ht="11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</row>
    <row r="377" ht="11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</row>
    <row r="378" ht="11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</row>
    <row r="379" ht="11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</row>
    <row r="380" ht="11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</row>
    <row r="381" ht="11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</row>
    <row r="382" ht="11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</row>
    <row r="383" ht="11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</row>
    <row r="384" ht="11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</row>
    <row r="385" ht="11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</row>
    <row r="386" ht="11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</row>
    <row r="387" ht="11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</row>
    <row r="388" ht="11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</row>
    <row r="389" ht="11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</row>
    <row r="390" ht="11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</row>
    <row r="391" ht="11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</row>
    <row r="392" ht="11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</row>
    <row r="393" ht="11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</row>
    <row r="394" ht="11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</row>
    <row r="395" ht="11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</row>
    <row r="396" ht="11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</row>
    <row r="397" ht="11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</row>
    <row r="398" ht="11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</row>
    <row r="399" ht="11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</row>
    <row r="400" ht="11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</row>
    <row r="401" ht="11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</row>
    <row r="402" ht="11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</row>
    <row r="403" ht="11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</row>
    <row r="404" ht="11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</row>
    <row r="405" ht="11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</row>
    <row r="406" ht="11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</row>
    <row r="407" ht="11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</row>
    <row r="408" ht="11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</row>
    <row r="409" ht="11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</row>
    <row r="410" ht="11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</row>
    <row r="411" ht="11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</row>
    <row r="412" ht="11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</row>
    <row r="413" ht="11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</row>
    <row r="414" ht="11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</row>
    <row r="415" ht="11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</row>
    <row r="416" ht="11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</row>
    <row r="417" ht="11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</row>
    <row r="418" ht="11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</row>
    <row r="419" ht="11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</row>
    <row r="420" ht="11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</row>
    <row r="421" ht="11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</row>
    <row r="422" ht="11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</row>
    <row r="423" ht="11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</row>
    <row r="424" ht="11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</row>
    <row r="425" ht="11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</row>
    <row r="426" ht="11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</row>
    <row r="427" ht="11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</row>
    <row r="428" ht="11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</row>
    <row r="429" ht="11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</row>
    <row r="430" ht="11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</row>
    <row r="431" ht="11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</row>
    <row r="432" ht="11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</row>
    <row r="433" ht="11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</row>
    <row r="434" ht="11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</row>
    <row r="435" ht="11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</row>
    <row r="436" ht="11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</row>
    <row r="437" ht="11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</row>
    <row r="438" ht="11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</row>
    <row r="439" ht="11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</row>
    <row r="440" ht="11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</row>
    <row r="441" ht="11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</row>
    <row r="442" ht="11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</row>
    <row r="443" ht="11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</row>
    <row r="444" ht="11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</row>
    <row r="445" ht="11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</row>
    <row r="446" ht="11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</row>
    <row r="447" ht="11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</row>
    <row r="448" ht="11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</row>
    <row r="449" ht="11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</row>
    <row r="450" ht="11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</row>
    <row r="451" ht="11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</row>
    <row r="452" ht="11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</row>
    <row r="453" ht="11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</row>
    <row r="454" ht="11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</row>
    <row r="455" ht="11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</row>
    <row r="456" ht="11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</row>
    <row r="457" ht="11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</row>
    <row r="458" ht="11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</row>
    <row r="459" ht="11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</row>
    <row r="460" ht="11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</row>
    <row r="461" ht="11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</row>
    <row r="462" ht="11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</row>
    <row r="463" ht="11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</row>
    <row r="464" ht="11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</row>
    <row r="465" ht="11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</row>
    <row r="466" ht="11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</row>
    <row r="467" ht="11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</row>
    <row r="468" ht="11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</row>
    <row r="469" ht="11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</row>
    <row r="470" ht="11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</row>
    <row r="471" ht="11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</row>
    <row r="472" ht="11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</row>
    <row r="473" ht="11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</row>
    <row r="474" ht="11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</row>
    <row r="475" ht="11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</row>
    <row r="476" ht="11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</row>
    <row r="477" ht="11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</row>
    <row r="478" ht="11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</row>
    <row r="479" ht="11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</row>
    <row r="480" ht="11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</row>
    <row r="481" ht="11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</row>
    <row r="482" ht="11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</row>
    <row r="483" ht="11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</row>
    <row r="484" ht="11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</row>
    <row r="485" ht="11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</row>
    <row r="486" ht="11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</row>
    <row r="487" ht="11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</row>
    <row r="488" ht="11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</row>
    <row r="489" ht="11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</row>
    <row r="490" ht="11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</row>
    <row r="491" ht="11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</row>
    <row r="492" ht="11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</row>
    <row r="493" ht="11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</row>
    <row r="494" ht="11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</row>
    <row r="495" ht="11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</row>
    <row r="496" ht="11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</row>
    <row r="497" ht="11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</row>
    <row r="498" ht="11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</row>
    <row r="499" ht="11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</row>
    <row r="500" ht="11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</row>
    <row r="501" ht="11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</row>
    <row r="502" ht="11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</row>
    <row r="503" ht="11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</row>
    <row r="504" ht="11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</row>
    <row r="505" ht="11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</row>
    <row r="506" ht="11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</row>
    <row r="507" ht="11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</row>
    <row r="508" ht="11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</row>
    <row r="509" ht="11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</row>
    <row r="510" ht="11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</row>
    <row r="511" ht="11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</row>
    <row r="512" ht="11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</row>
    <row r="513" ht="11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</row>
    <row r="514" ht="11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</row>
    <row r="515" ht="11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</row>
    <row r="516" ht="11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</row>
    <row r="517" ht="11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</row>
    <row r="518" ht="11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</row>
    <row r="519" ht="11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</row>
    <row r="520" ht="11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</row>
    <row r="521" ht="11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</row>
    <row r="522" ht="11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</row>
    <row r="523" ht="11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</row>
    <row r="524" ht="11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</row>
    <row r="525" ht="11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</row>
    <row r="526" ht="11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</row>
    <row r="527" ht="11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</row>
    <row r="528" ht="11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</row>
    <row r="529" ht="11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</row>
    <row r="530" ht="11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</row>
    <row r="531" ht="11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</row>
    <row r="532" ht="11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</row>
    <row r="533" ht="11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</row>
    <row r="534" ht="11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</row>
    <row r="535" ht="11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</row>
    <row r="536" ht="11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</row>
    <row r="537" ht="11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</row>
    <row r="538" ht="11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</row>
    <row r="539" ht="11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</row>
    <row r="540" ht="11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</row>
    <row r="541" ht="11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</row>
    <row r="542" ht="11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</row>
    <row r="543" ht="11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</row>
    <row r="544" ht="11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</row>
    <row r="545" ht="11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</row>
    <row r="546" ht="11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</row>
    <row r="547" ht="11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</row>
    <row r="548" ht="11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</row>
    <row r="549" ht="11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</row>
    <row r="550" ht="11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</row>
    <row r="551" ht="11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</row>
    <row r="552" ht="11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</row>
    <row r="553" ht="11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</row>
    <row r="554" ht="11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</row>
    <row r="555" ht="11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</row>
    <row r="556" ht="11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</row>
    <row r="557" ht="11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</row>
    <row r="558" ht="11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</row>
    <row r="559" ht="11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</row>
    <row r="560" ht="11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</row>
    <row r="561" ht="11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</row>
    <row r="562" ht="11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</row>
    <row r="563" ht="11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</row>
    <row r="564" ht="11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</row>
    <row r="565" ht="11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</row>
    <row r="566" ht="11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</row>
    <row r="567" ht="11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</row>
    <row r="568" ht="11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</row>
    <row r="569" ht="11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</row>
    <row r="570" ht="11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</row>
    <row r="571" ht="11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</row>
    <row r="572" ht="11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</row>
    <row r="573" ht="11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</row>
    <row r="574" ht="11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</row>
    <row r="575" ht="11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</row>
    <row r="576" ht="11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</row>
    <row r="577" ht="11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</row>
    <row r="578" ht="11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</row>
    <row r="579" ht="11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</row>
    <row r="580" ht="11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</row>
    <row r="581" ht="11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</row>
    <row r="582" ht="11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</row>
    <row r="583" ht="11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</row>
    <row r="584" ht="11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</row>
    <row r="585" ht="11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</row>
    <row r="586" ht="11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</row>
    <row r="587" ht="11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</row>
    <row r="588" ht="11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</row>
    <row r="589" ht="11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</row>
    <row r="590" ht="11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</row>
    <row r="591" ht="11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</row>
    <row r="592" ht="11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</row>
    <row r="593" ht="11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</row>
    <row r="594" ht="11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</row>
    <row r="595" ht="11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</row>
    <row r="596" ht="11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</row>
    <row r="597" ht="11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</row>
    <row r="598" ht="11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</row>
    <row r="599" ht="11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</row>
    <row r="600" ht="11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</row>
    <row r="601" ht="11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</row>
    <row r="602" ht="11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</row>
    <row r="603" ht="11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</row>
    <row r="604" ht="11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</row>
    <row r="605" ht="11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</row>
    <row r="606" ht="11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</row>
    <row r="607" ht="11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</row>
    <row r="608" ht="11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</row>
    <row r="609" ht="11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</row>
    <row r="610" ht="11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</row>
    <row r="611" ht="11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</row>
    <row r="612" ht="11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</row>
    <row r="613" ht="11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</row>
    <row r="614" ht="11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</row>
    <row r="615" ht="11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</row>
    <row r="616" ht="11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</row>
    <row r="617" ht="11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</row>
    <row r="618" ht="11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</row>
    <row r="619" ht="11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</row>
    <row r="620" ht="11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</row>
    <row r="621" ht="11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</row>
    <row r="622" ht="11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</row>
    <row r="623" ht="11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</row>
    <row r="624" ht="11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</row>
    <row r="625" ht="11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</row>
    <row r="626" ht="11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</row>
    <row r="627" ht="11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</row>
    <row r="628" ht="11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</row>
    <row r="629" ht="11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</row>
    <row r="630" ht="11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</row>
    <row r="631" ht="11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</row>
    <row r="632" ht="11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</row>
    <row r="633" ht="11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</row>
    <row r="634" ht="11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</row>
    <row r="635" ht="11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</row>
    <row r="636" ht="11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</row>
    <row r="637" ht="11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</row>
    <row r="638" ht="11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</row>
    <row r="639" ht="11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</row>
    <row r="640" ht="11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</row>
    <row r="641" ht="11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</row>
    <row r="642" ht="11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</row>
    <row r="643" ht="11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</row>
    <row r="644" ht="11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</row>
    <row r="645" ht="11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</row>
    <row r="646" ht="11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</row>
    <row r="647" ht="11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</row>
    <row r="648" ht="11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</row>
    <row r="649" ht="11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</row>
    <row r="650" ht="11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</row>
    <row r="651" ht="11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</row>
    <row r="652" ht="11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</row>
    <row r="653" ht="11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</row>
    <row r="654" ht="11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</row>
    <row r="655" ht="11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</row>
    <row r="656" ht="11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</row>
    <row r="657" ht="11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</row>
    <row r="658" ht="11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</row>
    <row r="659" ht="11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</row>
    <row r="660" ht="11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</row>
    <row r="661" ht="11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</row>
    <row r="662" ht="11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</row>
    <row r="663" ht="11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</row>
    <row r="664" ht="11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</row>
    <row r="665" ht="11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</row>
    <row r="666" ht="11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</row>
    <row r="667" ht="11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</row>
    <row r="668" ht="11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</row>
    <row r="669" ht="11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</row>
    <row r="670" ht="11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</row>
    <row r="671" ht="11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</row>
    <row r="672" ht="11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</row>
    <row r="673" ht="11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</row>
    <row r="674" ht="11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</row>
    <row r="675" ht="11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</row>
    <row r="676" ht="11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</row>
    <row r="677" ht="11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</row>
    <row r="678" ht="11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</row>
    <row r="679" ht="11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</row>
    <row r="680" ht="11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</row>
    <row r="681" ht="11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</row>
    <row r="682" ht="11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</row>
    <row r="683" ht="11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</row>
    <row r="684" ht="11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</row>
    <row r="685" ht="11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</row>
    <row r="686" ht="11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</row>
    <row r="687" ht="11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</row>
    <row r="688" ht="11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</row>
    <row r="689" ht="11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</row>
    <row r="690" ht="11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</row>
    <row r="691" ht="11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</row>
    <row r="692" ht="11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</row>
    <row r="693" ht="11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</row>
    <row r="694" ht="11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</row>
    <row r="695" ht="11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</row>
    <row r="696" ht="11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</row>
    <row r="697" ht="11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</row>
    <row r="698" ht="11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</row>
    <row r="699" ht="11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</row>
    <row r="700" ht="11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</row>
    <row r="701" ht="11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</row>
    <row r="702" ht="11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</row>
    <row r="703" ht="11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</row>
    <row r="704" ht="11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</row>
    <row r="705" ht="11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</row>
    <row r="706" ht="11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</row>
    <row r="707" ht="11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</row>
    <row r="708" ht="11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</row>
    <row r="709" ht="11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</row>
    <row r="710" ht="11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</row>
    <row r="711" ht="11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</row>
    <row r="712" ht="11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</row>
    <row r="713" ht="11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</row>
    <row r="714" ht="11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</row>
    <row r="715" ht="11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</row>
    <row r="716" ht="11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</row>
    <row r="717" ht="11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</row>
    <row r="718" ht="11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</row>
    <row r="719" ht="11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</row>
    <row r="720" ht="11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</row>
    <row r="721" ht="11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</row>
    <row r="722" ht="11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</row>
    <row r="723" ht="11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</row>
    <row r="724" ht="11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</row>
    <row r="725" ht="11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</row>
    <row r="726" ht="11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</row>
    <row r="727" ht="11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</row>
    <row r="728" ht="11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</row>
    <row r="729" ht="11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</row>
    <row r="730" ht="11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</row>
    <row r="731" ht="11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</row>
    <row r="732" ht="11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</row>
    <row r="733" ht="11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</row>
    <row r="734" ht="11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</row>
    <row r="735" ht="11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</row>
    <row r="736" ht="11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</row>
    <row r="737" ht="11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</row>
    <row r="738" ht="11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</row>
    <row r="739" ht="11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</row>
    <row r="740" ht="11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</row>
    <row r="741" ht="11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</row>
    <row r="742" ht="11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</row>
    <row r="743" ht="11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</row>
    <row r="744" ht="11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</row>
    <row r="745" ht="11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</row>
    <row r="746" ht="11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</row>
    <row r="747" ht="11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</row>
    <row r="748" ht="11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</row>
    <row r="749" ht="11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</row>
    <row r="750" ht="11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</row>
    <row r="751" ht="11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</row>
    <row r="752" ht="11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</row>
    <row r="753" ht="11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</row>
    <row r="754" ht="11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</row>
    <row r="755" ht="11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</row>
    <row r="756" ht="11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</row>
    <row r="757" ht="11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</row>
    <row r="758" ht="11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</row>
    <row r="759" ht="11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</row>
    <row r="760" ht="11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</row>
    <row r="761" ht="11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</row>
    <row r="762" ht="11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</row>
    <row r="763" ht="11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</row>
    <row r="764" ht="11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</row>
    <row r="765" ht="11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</row>
    <row r="766" ht="11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</row>
    <row r="767" ht="11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</row>
    <row r="768" ht="11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</row>
    <row r="769" ht="11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</row>
    <row r="770" ht="11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</row>
    <row r="771" ht="11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</row>
    <row r="772" ht="11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</row>
    <row r="773" ht="11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</row>
    <row r="774" ht="11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</row>
    <row r="775" ht="11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</row>
    <row r="776" ht="11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</row>
    <row r="777" ht="11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</row>
    <row r="778" ht="11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</row>
    <row r="779" ht="11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</row>
    <row r="780" ht="11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</row>
    <row r="781" ht="11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</row>
    <row r="782" ht="11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</row>
    <row r="783" ht="11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</row>
    <row r="784" ht="11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</row>
    <row r="785" ht="11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</row>
    <row r="786" ht="11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</row>
    <row r="787" ht="11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</row>
    <row r="788" ht="11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</row>
    <row r="789" ht="11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</row>
    <row r="790" ht="11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</row>
    <row r="791" ht="11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</row>
    <row r="792" ht="11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</row>
    <row r="793" ht="11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</row>
    <row r="794" ht="11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</row>
    <row r="795" ht="11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</row>
    <row r="796" ht="11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</row>
    <row r="797" ht="11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</row>
    <row r="798" ht="11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</row>
    <row r="799" ht="11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</row>
    <row r="800" ht="11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</row>
    <row r="801" ht="11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</row>
    <row r="802" ht="11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</row>
    <row r="803" ht="11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</row>
    <row r="804" ht="11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</row>
    <row r="805" ht="11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</row>
    <row r="806" ht="11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</row>
    <row r="807" ht="11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</row>
    <row r="808" ht="11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</row>
    <row r="809" ht="11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</row>
    <row r="810" ht="11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</row>
    <row r="811" ht="11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</row>
    <row r="812" ht="11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</row>
    <row r="813" ht="11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</row>
    <row r="814" ht="11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</row>
    <row r="815" ht="11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</row>
    <row r="816" ht="11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</row>
    <row r="817" ht="11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</row>
    <row r="818" ht="11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</row>
    <row r="819" ht="11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</row>
    <row r="820" ht="11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</row>
    <row r="821" ht="11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</row>
    <row r="822" ht="11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</row>
    <row r="823" ht="11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</row>
    <row r="824" ht="11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</row>
    <row r="825" ht="11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</row>
    <row r="826" ht="11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</row>
    <row r="827" ht="11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</row>
    <row r="828" ht="11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</row>
    <row r="829" ht="11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</row>
    <row r="830" ht="11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</row>
    <row r="831" ht="11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</row>
    <row r="832" ht="11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</row>
    <row r="833" ht="11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</row>
    <row r="834" ht="11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</row>
    <row r="835" ht="11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</row>
    <row r="836" ht="11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</row>
    <row r="837" ht="11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</row>
    <row r="838" ht="11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</row>
    <row r="839" ht="11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</row>
    <row r="840" ht="11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</row>
    <row r="841" ht="11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</row>
    <row r="842" ht="11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</row>
    <row r="843" ht="11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</row>
    <row r="844" ht="11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</row>
    <row r="845" ht="11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</row>
    <row r="846" ht="11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</row>
    <row r="847" ht="11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</row>
    <row r="848" ht="11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</row>
    <row r="849" ht="11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</row>
    <row r="850" ht="11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</row>
    <row r="851" ht="11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</row>
    <row r="852" ht="11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</row>
    <row r="853" ht="11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</row>
    <row r="854" ht="11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</row>
    <row r="855" ht="11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</row>
    <row r="856" ht="11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</row>
    <row r="857" ht="11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</row>
    <row r="858" ht="11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</row>
    <row r="859" ht="11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</row>
    <row r="860" ht="11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6"/>
      <c r="AS860" s="6"/>
    </row>
    <row r="861" ht="11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6"/>
      <c r="AS861" s="6"/>
    </row>
    <row r="862" ht="11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6"/>
      <c r="AS862" s="6"/>
    </row>
    <row r="863" ht="11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6"/>
      <c r="AS863" s="6"/>
    </row>
    <row r="864" ht="11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6"/>
      <c r="AS864" s="6"/>
    </row>
    <row r="865" ht="11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6"/>
      <c r="AS865" s="6"/>
    </row>
    <row r="866" ht="11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6"/>
      <c r="AS866" s="6"/>
    </row>
    <row r="867" ht="11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6"/>
      <c r="AS867" s="6"/>
    </row>
    <row r="868" ht="11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6"/>
      <c r="AS868" s="6"/>
    </row>
    <row r="869" ht="11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6"/>
      <c r="AS869" s="6"/>
    </row>
    <row r="870" ht="11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6"/>
      <c r="AS870" s="6"/>
    </row>
    <row r="871" ht="11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6"/>
      <c r="AS871" s="6"/>
    </row>
    <row r="872" ht="11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6"/>
      <c r="AS872" s="6"/>
    </row>
    <row r="873" ht="11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6"/>
      <c r="AS873" s="6"/>
    </row>
    <row r="874" ht="11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6"/>
      <c r="AS874" s="6"/>
    </row>
    <row r="875" ht="11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6"/>
      <c r="AS875" s="6"/>
    </row>
    <row r="876" ht="11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6"/>
      <c r="AS876" s="6"/>
    </row>
    <row r="877" ht="11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6"/>
      <c r="AS877" s="6"/>
    </row>
    <row r="878" ht="11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6"/>
      <c r="AS878" s="6"/>
    </row>
    <row r="879" ht="11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6"/>
      <c r="AS879" s="6"/>
    </row>
    <row r="880" ht="11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6"/>
      <c r="AS880" s="6"/>
    </row>
    <row r="881" ht="11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6"/>
      <c r="AS881" s="6"/>
    </row>
    <row r="882" ht="11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6"/>
      <c r="AS882" s="6"/>
    </row>
    <row r="883" ht="11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6"/>
      <c r="AS883" s="6"/>
    </row>
    <row r="884" ht="11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6"/>
      <c r="AS884" s="6"/>
    </row>
    <row r="885" ht="11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6"/>
      <c r="AS885" s="6"/>
    </row>
    <row r="886" ht="11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6"/>
      <c r="AS886" s="6"/>
    </row>
    <row r="887" ht="11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6"/>
      <c r="AS887" s="6"/>
    </row>
    <row r="888" ht="11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6"/>
      <c r="AS888" s="6"/>
    </row>
    <row r="889" ht="11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6"/>
      <c r="AS889" s="6"/>
    </row>
    <row r="890" ht="11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6"/>
      <c r="AS890" s="6"/>
    </row>
    <row r="891" ht="11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6"/>
      <c r="AS891" s="6"/>
    </row>
    <row r="892" ht="11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6"/>
      <c r="AS892" s="6"/>
    </row>
    <row r="893" ht="11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6"/>
      <c r="AS893" s="6"/>
    </row>
    <row r="894" ht="11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6"/>
      <c r="AS894" s="6"/>
    </row>
    <row r="895" ht="11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6"/>
      <c r="AS895" s="6"/>
    </row>
    <row r="896" ht="11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6"/>
      <c r="AS896" s="6"/>
    </row>
    <row r="897" ht="11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6"/>
      <c r="AS897" s="6"/>
    </row>
    <row r="898" ht="11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6"/>
      <c r="AS898" s="6"/>
    </row>
    <row r="899" ht="11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6"/>
      <c r="AS899" s="6"/>
    </row>
    <row r="900" ht="11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6"/>
      <c r="AS900" s="6"/>
    </row>
    <row r="901" ht="11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6"/>
      <c r="AS901" s="6"/>
    </row>
    <row r="902" ht="11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6"/>
      <c r="AS902" s="6"/>
    </row>
    <row r="903" ht="11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6"/>
      <c r="AS903" s="6"/>
    </row>
    <row r="904" ht="11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6"/>
      <c r="AS904" s="6"/>
    </row>
    <row r="905" ht="11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6"/>
      <c r="AS905" s="6"/>
    </row>
    <row r="906" ht="11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6"/>
      <c r="AS906" s="6"/>
    </row>
    <row r="907" ht="11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6"/>
      <c r="AS907" s="6"/>
    </row>
    <row r="908" ht="11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6"/>
      <c r="AS908" s="6"/>
    </row>
    <row r="909" ht="11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6"/>
      <c r="AS909" s="6"/>
    </row>
    <row r="910" ht="11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6"/>
      <c r="AS910" s="6"/>
    </row>
    <row r="911" ht="11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6"/>
      <c r="AS911" s="6"/>
    </row>
    <row r="912" ht="11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6"/>
      <c r="AS912" s="6"/>
    </row>
    <row r="913" ht="11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6"/>
      <c r="AS913" s="6"/>
    </row>
    <row r="914" ht="11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6"/>
      <c r="AS914" s="6"/>
    </row>
    <row r="915" ht="11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6"/>
      <c r="AS915" s="6"/>
    </row>
    <row r="916" ht="11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6"/>
      <c r="AS916" s="6"/>
    </row>
    <row r="917" ht="11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6"/>
      <c r="AS917" s="6"/>
    </row>
    <row r="918" ht="11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6"/>
      <c r="AS918" s="6"/>
    </row>
    <row r="919" ht="11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6"/>
      <c r="AS919" s="6"/>
    </row>
    <row r="920" ht="11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6"/>
      <c r="AS920" s="6"/>
    </row>
    <row r="921" ht="11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6"/>
      <c r="AS921" s="6"/>
    </row>
    <row r="922" ht="11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6"/>
      <c r="AS922" s="6"/>
    </row>
    <row r="923" ht="11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6"/>
      <c r="AS923" s="6"/>
    </row>
    <row r="924" ht="11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6"/>
      <c r="AS924" s="6"/>
    </row>
    <row r="925" ht="11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6"/>
      <c r="AS925" s="6"/>
    </row>
    <row r="926" ht="11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6"/>
      <c r="AS926" s="6"/>
    </row>
    <row r="927" ht="11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6"/>
      <c r="AS927" s="6"/>
    </row>
    <row r="928" ht="11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6"/>
      <c r="AS928" s="6"/>
    </row>
    <row r="929" ht="11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6"/>
      <c r="AS929" s="6"/>
    </row>
    <row r="930" ht="11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6"/>
      <c r="AS930" s="6"/>
    </row>
    <row r="931" ht="11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6"/>
      <c r="AS931" s="6"/>
    </row>
    <row r="932" ht="11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6"/>
      <c r="AS932" s="6"/>
    </row>
    <row r="933" ht="11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6"/>
      <c r="AS933" s="6"/>
    </row>
    <row r="934" ht="11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6"/>
      <c r="AS934" s="6"/>
    </row>
    <row r="935" ht="11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6"/>
      <c r="AS935" s="6"/>
    </row>
    <row r="936" ht="11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6"/>
      <c r="AS936" s="6"/>
    </row>
    <row r="937" ht="11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6"/>
      <c r="AS937" s="6"/>
    </row>
    <row r="938" ht="11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6"/>
      <c r="AS938" s="6"/>
    </row>
    <row r="939" ht="11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6"/>
      <c r="AS939" s="6"/>
    </row>
    <row r="940" ht="11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6"/>
      <c r="AS940" s="6"/>
    </row>
    <row r="941" ht="11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6"/>
      <c r="AS941" s="6"/>
    </row>
    <row r="942" ht="11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6"/>
      <c r="AS942" s="6"/>
    </row>
    <row r="943" ht="11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6"/>
      <c r="AS943" s="6"/>
    </row>
    <row r="944" ht="11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6"/>
      <c r="AS944" s="6"/>
    </row>
    <row r="945" ht="11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6"/>
      <c r="AS945" s="6"/>
    </row>
    <row r="946" ht="11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6"/>
      <c r="AS946" s="6"/>
    </row>
    <row r="947" ht="11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6"/>
      <c r="AS947" s="6"/>
    </row>
    <row r="948" ht="11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6"/>
      <c r="AS948" s="6"/>
    </row>
    <row r="949" ht="11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6"/>
      <c r="AS949" s="6"/>
    </row>
    <row r="950" ht="11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6"/>
      <c r="AS950" s="6"/>
    </row>
    <row r="951" ht="11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6"/>
      <c r="AS951" s="6"/>
    </row>
    <row r="952" ht="11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6"/>
      <c r="AS952" s="6"/>
    </row>
    <row r="953" ht="11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6"/>
      <c r="AS953" s="6"/>
    </row>
    <row r="954" ht="11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6"/>
      <c r="AS954" s="6"/>
    </row>
    <row r="955" ht="11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6"/>
      <c r="AS955" s="6"/>
    </row>
    <row r="956" ht="11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6"/>
      <c r="AS956" s="6"/>
    </row>
    <row r="957" ht="11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6"/>
      <c r="AS957" s="6"/>
    </row>
    <row r="958" ht="11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6"/>
      <c r="AS958" s="6"/>
    </row>
    <row r="959" ht="11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6"/>
      <c r="AS959" s="6"/>
    </row>
    <row r="960" ht="11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6"/>
      <c r="AS960" s="6"/>
    </row>
    <row r="961" ht="11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6"/>
      <c r="AS961" s="6"/>
    </row>
    <row r="962" ht="11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6"/>
      <c r="AS962" s="6"/>
    </row>
    <row r="963" ht="11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6"/>
      <c r="AS963" s="6"/>
    </row>
    <row r="964" ht="11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6"/>
      <c r="AS964" s="6"/>
    </row>
    <row r="965" ht="11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6"/>
      <c r="AS965" s="6"/>
    </row>
    <row r="966" ht="11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6"/>
      <c r="AS966" s="6"/>
    </row>
    <row r="967" ht="11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6"/>
      <c r="AS967" s="6"/>
    </row>
    <row r="968" ht="11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6"/>
      <c r="AS968" s="6"/>
    </row>
    <row r="969" ht="11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6"/>
      <c r="AS969" s="6"/>
    </row>
    <row r="970" ht="11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6"/>
      <c r="AS970" s="6"/>
    </row>
    <row r="971" ht="11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6"/>
      <c r="AS971" s="6"/>
    </row>
    <row r="972" ht="11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6"/>
      <c r="AS972" s="6"/>
    </row>
    <row r="973" ht="11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6"/>
      <c r="AS973" s="6"/>
    </row>
    <row r="974" ht="11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6"/>
      <c r="AS974" s="6"/>
    </row>
    <row r="975" ht="11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6"/>
      <c r="AS975" s="6"/>
    </row>
    <row r="976" ht="11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6"/>
      <c r="AS976" s="6"/>
    </row>
    <row r="977" ht="11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6"/>
      <c r="AS977" s="6"/>
    </row>
    <row r="978" ht="11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6"/>
      <c r="AS978" s="6"/>
    </row>
    <row r="979" ht="11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6"/>
      <c r="AS979" s="6"/>
    </row>
    <row r="980" ht="11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6"/>
      <c r="AS980" s="6"/>
    </row>
    <row r="981" ht="11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6"/>
      <c r="AS981" s="6"/>
    </row>
    <row r="982" ht="11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6"/>
      <c r="AS982" s="6"/>
    </row>
    <row r="983" ht="11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6"/>
      <c r="AS983" s="6"/>
    </row>
    <row r="984" ht="11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6"/>
      <c r="AS984" s="6"/>
    </row>
    <row r="985" ht="11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6"/>
      <c r="AS985" s="6"/>
    </row>
    <row r="986" ht="11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6"/>
      <c r="AS986" s="6"/>
    </row>
    <row r="987" ht="11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6"/>
      <c r="AS987" s="6"/>
    </row>
    <row r="988" ht="11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6"/>
      <c r="AS988" s="6"/>
    </row>
    <row r="989" ht="11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6"/>
      <c r="AS989" s="6"/>
    </row>
    <row r="990" ht="11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6"/>
      <c r="AS990" s="6"/>
    </row>
    <row r="991" ht="11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6"/>
      <c r="AS991" s="6"/>
    </row>
    <row r="992" ht="11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6"/>
      <c r="AS992" s="6"/>
    </row>
    <row r="993" ht="11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6"/>
      <c r="AS993" s="6"/>
    </row>
    <row r="994" ht="11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6"/>
      <c r="AS994" s="6"/>
    </row>
    <row r="995" ht="11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6"/>
      <c r="AS995" s="6"/>
    </row>
    <row r="996" ht="11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6"/>
      <c r="AS996" s="6"/>
    </row>
    <row r="997" ht="11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6"/>
      <c r="AS997" s="6"/>
    </row>
    <row r="998" ht="11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6"/>
      <c r="AS998" s="6"/>
    </row>
    <row r="999" ht="11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6"/>
      <c r="AS999" s="6"/>
    </row>
    <row r="1000" ht="11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6"/>
      <c r="AS1000" s="6"/>
    </row>
  </sheetData>
  <mergeCells count="3">
    <mergeCell ref="A1:AC1"/>
    <mergeCell ref="A2:AC2"/>
    <mergeCell ref="A3:AC3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2021-11-09T21:00:58Z</dcterms:created>
  <dc:creator>Bertha Banquet Lara</dc:creator>
</cp:coreProperties>
</file>